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k.sugawara\Desktop\"/>
    </mc:Choice>
  </mc:AlternateContent>
  <xr:revisionPtr revIDLastSave="0" documentId="13_ncr:1_{9FC96B2B-1F1A-4724-B239-BEFBE9B21EC2}" xr6:coauthVersionLast="47" xr6:coauthVersionMax="47" xr10:uidLastSave="{00000000-0000-0000-0000-000000000000}"/>
  <bookViews>
    <workbookView xWindow="10545" yWindow="0" windowWidth="17760" windowHeight="15315" tabRatio="773" xr2:uid="{00000000-000D-0000-FFFF-FFFF00000000}"/>
  </bookViews>
  <sheets>
    <sheet name="別紙１（１of３）" sheetId="74" r:id="rId1"/>
    <sheet name="別紙１（2of3）（全系統の集計表)" sheetId="65" r:id="rId2"/>
    <sheet name="別紙１（2of3）（系統ごとの集計表） " sheetId="63" r:id="rId3"/>
    <sheet name="別紙１（2of3）（型式ごとの計算シート）" sheetId="71" r:id="rId4"/>
    <sheet name=" 別紙１（別添1）" sheetId="66" r:id="rId5"/>
    <sheet name="別紙１（別添２）" sheetId="72" r:id="rId6"/>
    <sheet name="別添１（３of３）A" sheetId="75" r:id="rId7"/>
    <sheet name="別紙１（３of３）B" sheetId="76" r:id="rId8"/>
  </sheets>
  <definedNames>
    <definedName name="_xlnm._FilterDatabase" localSheetId="2" hidden="1">'別紙１（2of3）（系統ごとの集計表） '!$A$3:$F$13</definedName>
    <definedName name="_xlnm._FilterDatabase" localSheetId="1" hidden="1">'別紙１（2of3）（全系統の集計表)'!$A$3:$F$8</definedName>
    <definedName name="_xlnm.Print_Area" localSheetId="3">'別紙１（2of3）（型式ごとの計算シート）'!$A$1:$I$39</definedName>
    <definedName name="_xlnm.Print_Area" localSheetId="2">'別紙１（2of3）（系統ごとの集計表） '!$A$1:$I$23</definedName>
    <definedName name="_xlnm.Print_Area" localSheetId="1">'別紙１（2of3）（全系統の集計表)'!$A$1:$E$19</definedName>
    <definedName name="_xlnm.Print_Area" localSheetId="5">'別紙１（別添２）'!$A$1:$F$37</definedName>
    <definedName name="_xlnm.Print_Area" localSheetId="6">'別添１（３of３）A'!$A$1:$E$69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76" l="1"/>
  <c r="F25" i="76"/>
  <c r="C25" i="76"/>
  <c r="D50" i="75"/>
  <c r="C50" i="75"/>
  <c r="G45" i="74"/>
  <c r="B18" i="72"/>
  <c r="E10" i="71"/>
  <c r="E27" i="71"/>
  <c r="E17" i="71"/>
  <c r="E21" i="71"/>
  <c r="E16" i="71"/>
  <c r="E28" i="71"/>
  <c r="E29" i="71"/>
  <c r="D23" i="71"/>
  <c r="C18" i="72"/>
  <c r="B35" i="72"/>
  <c r="D20" i="66"/>
  <c r="D19" i="66"/>
  <c r="H19" i="66"/>
  <c r="E22" i="71"/>
  <c r="D20" i="72"/>
  <c r="D27" i="71"/>
  <c r="D29" i="71"/>
  <c r="D30" i="71"/>
  <c r="B51" i="72"/>
  <c r="B57" i="72"/>
  <c r="B52" i="72"/>
  <c r="J57" i="72"/>
  <c r="I57" i="72"/>
  <c r="B58" i="72"/>
  <c r="J58" i="72"/>
  <c r="I58" i="72"/>
  <c r="B59" i="72"/>
  <c r="J59" i="72"/>
  <c r="I59" i="72"/>
  <c r="B60" i="72"/>
  <c r="J60" i="72"/>
  <c r="I60" i="72"/>
  <c r="B61" i="72"/>
  <c r="J61" i="72"/>
  <c r="I61" i="72"/>
  <c r="B62" i="72"/>
  <c r="J62" i="72"/>
  <c r="I62" i="72"/>
  <c r="B63" i="72"/>
  <c r="J63" i="72"/>
  <c r="I63" i="72"/>
  <c r="B64" i="72"/>
  <c r="J64" i="72"/>
  <c r="I64" i="72"/>
  <c r="B65" i="72"/>
  <c r="J65" i="72"/>
  <c r="I65" i="72"/>
  <c r="B66" i="72"/>
  <c r="J66" i="72"/>
  <c r="I66" i="72"/>
  <c r="B67" i="72"/>
  <c r="J67" i="72"/>
  <c r="I67" i="72"/>
  <c r="B68" i="72"/>
  <c r="J68" i="72"/>
  <c r="I68" i="72"/>
  <c r="B55" i="72"/>
  <c r="H68" i="72"/>
  <c r="G68" i="72"/>
  <c r="H67" i="72"/>
  <c r="G67" i="72"/>
  <c r="H66" i="72"/>
  <c r="G66" i="72"/>
  <c r="H65" i="72"/>
  <c r="G65" i="72"/>
  <c r="H64" i="72"/>
  <c r="G64" i="72"/>
  <c r="H63" i="72"/>
  <c r="G63" i="72"/>
  <c r="H62" i="72"/>
  <c r="G62" i="72"/>
  <c r="H61" i="72"/>
  <c r="G61" i="72"/>
  <c r="H60" i="72"/>
  <c r="G60" i="72"/>
  <c r="H59" i="72"/>
  <c r="G59" i="72"/>
  <c r="H58" i="72"/>
  <c r="G58" i="72"/>
  <c r="H57" i="72"/>
  <c r="G57" i="72"/>
  <c r="B54" i="72"/>
  <c r="B53" i="72"/>
  <c r="D21" i="72"/>
  <c r="D22" i="72"/>
  <c r="D23" i="72"/>
  <c r="D24" i="72"/>
  <c r="D25" i="72"/>
  <c r="D26" i="72"/>
  <c r="D27" i="72"/>
  <c r="D28" i="72"/>
  <c r="D29" i="72"/>
  <c r="D30" i="72"/>
  <c r="D31" i="72"/>
  <c r="B15" i="72"/>
  <c r="N91" i="71"/>
  <c r="U109" i="71"/>
  <c r="T109" i="71"/>
  <c r="O109" i="71"/>
  <c r="N109" i="71"/>
  <c r="U108" i="71"/>
  <c r="T108" i="71"/>
  <c r="O108" i="71"/>
  <c r="N108" i="71"/>
  <c r="U107" i="71"/>
  <c r="T107" i="71"/>
  <c r="O107" i="71"/>
  <c r="N107" i="71"/>
  <c r="U106" i="71"/>
  <c r="T106" i="71"/>
  <c r="O106" i="71"/>
  <c r="N106" i="71"/>
  <c r="U105" i="71"/>
  <c r="T105" i="71"/>
  <c r="O105" i="71"/>
  <c r="N105" i="71"/>
  <c r="U104" i="71"/>
  <c r="T104" i="71"/>
  <c r="O104" i="71"/>
  <c r="N104" i="71"/>
  <c r="U103" i="71"/>
  <c r="T103" i="71"/>
  <c r="O103" i="71"/>
  <c r="N103" i="71"/>
  <c r="M91" i="71"/>
  <c r="O96" i="71"/>
  <c r="O91" i="71"/>
  <c r="R91" i="71"/>
  <c r="T91" i="71"/>
  <c r="V91" i="71"/>
  <c r="S91" i="71"/>
  <c r="U91" i="71"/>
  <c r="F21" i="71"/>
  <c r="F23" i="71"/>
  <c r="F25" i="71"/>
  <c r="D21" i="71"/>
  <c r="D25" i="71"/>
  <c r="F30" i="71"/>
  <c r="F36" i="71"/>
  <c r="E18" i="71"/>
  <c r="E19" i="71"/>
  <c r="E26" i="71"/>
  <c r="F27" i="71"/>
  <c r="E15" i="71"/>
  <c r="E13" i="71"/>
  <c r="E12" i="71"/>
  <c r="E11" i="71"/>
  <c r="E9" i="71"/>
  <c r="E21" i="63"/>
  <c r="D21" i="63"/>
  <c r="E16" i="65"/>
  <c r="D16" i="65"/>
  <c r="E14" i="65"/>
  <c r="E12" i="65"/>
  <c r="D14" i="65"/>
  <c r="D12" i="65"/>
  <c r="C17" i="63"/>
  <c r="E19" i="63"/>
  <c r="E17" i="63"/>
  <c r="D17" i="63"/>
  <c r="C20" i="66"/>
  <c r="B20" i="66"/>
  <c r="C19" i="66"/>
  <c r="B19" i="66"/>
  <c r="D13" i="66"/>
  <c r="H13" i="66"/>
  <c r="H20" i="66"/>
  <c r="D12" i="66"/>
  <c r="H12" i="66"/>
  <c r="C12" i="65"/>
  <c r="C16" i="65"/>
  <c r="C14" i="65"/>
  <c r="D19" i="63"/>
  <c r="C19" i="63"/>
  <c r="C21" i="63"/>
  <c r="D58" i="72"/>
  <c r="E23" i="71"/>
  <c r="E25" i="71"/>
  <c r="E34" i="71"/>
  <c r="E30" i="71"/>
  <c r="E36" i="71"/>
  <c r="F34" i="71"/>
  <c r="F38" i="71"/>
  <c r="C61" i="72"/>
  <c r="C64" i="72"/>
  <c r="C62" i="72"/>
  <c r="D57" i="72"/>
  <c r="D32" i="72"/>
  <c r="D59" i="72"/>
  <c r="C68" i="72"/>
  <c r="D67" i="72"/>
  <c r="D64" i="72"/>
  <c r="C60" i="72"/>
  <c r="D65" i="72"/>
  <c r="C66" i="72"/>
  <c r="C67" i="72"/>
  <c r="C65" i="72"/>
  <c r="C58" i="72"/>
  <c r="E58" i="72"/>
  <c r="D66" i="72"/>
  <c r="D68" i="72"/>
  <c r="D60" i="72"/>
  <c r="D63" i="72"/>
  <c r="D61" i="72"/>
  <c r="E61" i="72"/>
  <c r="C57" i="72"/>
  <c r="C63" i="72"/>
  <c r="D62" i="72"/>
  <c r="C59" i="72"/>
  <c r="E66" i="72"/>
  <c r="E67" i="72"/>
  <c r="E38" i="71"/>
  <c r="D36" i="71"/>
  <c r="E63" i="72"/>
  <c r="E62" i="72"/>
  <c r="E57" i="72"/>
  <c r="E65" i="72"/>
  <c r="E60" i="72"/>
  <c r="E59" i="72"/>
  <c r="E68" i="72"/>
  <c r="E64" i="72"/>
  <c r="D34" i="71"/>
  <c r="D38" i="71"/>
  <c r="E69"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菅原 和繁</author>
    <author>宍戸 亮介</author>
    <author>菅原 和重</author>
  </authors>
  <commentList>
    <comment ref="C4" authorId="0" shapeId="0" xr:uid="{F7CE935B-2C63-437B-9DF5-BB9897C8E48D}">
      <text>
        <r>
          <rPr>
            <b/>
            <sz val="9"/>
            <color indexed="81"/>
            <rFont val="ＭＳ Ｐゴシック"/>
            <family val="3"/>
            <charset val="128"/>
          </rPr>
          <t>※</t>
        </r>
        <r>
          <rPr>
            <b/>
            <u/>
            <sz val="9"/>
            <color indexed="81"/>
            <rFont val="ＭＳ Ｐゴシック"/>
            <family val="3"/>
            <charset val="128"/>
          </rPr>
          <t>事業の内容が判断できる分かりやすい「事業名称」</t>
        </r>
        <r>
          <rPr>
            <b/>
            <sz val="9"/>
            <color indexed="81"/>
            <rFont val="ＭＳ Ｐゴシック"/>
            <family val="3"/>
            <charset val="128"/>
          </rPr>
          <t>を記載してください。
〖記載例〗
　・△△事業所 冷凍冷蔵倉庫冷却設備 更新工事
　・△△工場 ◇◇製造ライン フリーザー設備 新設工事
　・△△店 冷凍冷蔵ショーケース他 改修工事　　 等々</t>
        </r>
      </text>
    </comment>
    <comment ref="C15" authorId="0" shapeId="0" xr:uid="{118469EC-408D-4A39-96B4-243B2AE47FCD}">
      <text>
        <r>
          <rPr>
            <b/>
            <sz val="9"/>
            <color indexed="81"/>
            <rFont val="ＭＳ Ｐゴシック"/>
            <family val="3"/>
            <charset val="128"/>
          </rPr>
          <t>※</t>
        </r>
        <r>
          <rPr>
            <b/>
            <u/>
            <sz val="9"/>
            <color indexed="81"/>
            <rFont val="ＭＳ Ｐゴシック"/>
            <family val="3"/>
            <charset val="128"/>
          </rPr>
          <t>事業の窓口となる「担当者」</t>
        </r>
        <r>
          <rPr>
            <b/>
            <sz val="9"/>
            <color indexed="81"/>
            <rFont val="ＭＳ Ｐゴシック"/>
            <family val="3"/>
            <charset val="128"/>
          </rPr>
          <t>を記載してください。
　⇒極力、「事業実施責任者」や「経理責任者」の方とは異なる方を記入してください。</t>
        </r>
      </text>
    </comment>
    <comment ref="G33" authorId="1" shapeId="0" xr:uid="{157FA35A-8985-492B-9B09-F72C3A54A1A0}">
      <text>
        <r>
          <rPr>
            <b/>
            <sz val="9"/>
            <color indexed="81"/>
            <rFont val="MS P ゴシック"/>
            <family val="3"/>
            <charset val="128"/>
          </rPr>
          <t>「大企業/中小企業/その他」のいずれかを選択してください。</t>
        </r>
      </text>
    </comment>
    <comment ref="C36" authorId="2" shapeId="0" xr:uid="{6FDB13E5-2F5C-4EA8-94EC-4307C57BF22E}">
      <text>
        <r>
          <rPr>
            <b/>
            <sz val="9"/>
            <color indexed="81"/>
            <rFont val="MS P ゴシック"/>
            <family val="3"/>
            <charset val="128"/>
          </rPr>
          <t>単年度事業か複数年度事業かを選択してください。</t>
        </r>
      </text>
    </comment>
    <comment ref="F43" authorId="3" shapeId="0" xr:uid="{84CF2A6C-7740-48C3-94A0-37DD24C39445}">
      <text>
        <r>
          <rPr>
            <b/>
            <sz val="9"/>
            <color indexed="81"/>
            <rFont val="MS P ゴシック"/>
            <family val="3"/>
            <charset val="128"/>
          </rPr>
          <t>【注意】記載する「補助対象範囲の経費総額」は、
申請事業の「補助対象経費」や「補助基本額」とは異なります。（⇒公募要領・交付規程等を参照）
※本補助事業において補助対象経費の区分で定められている経費のうち、当該事業で導入する又は導入した脱炭素型自然冷媒設備に係る「</t>
        </r>
        <r>
          <rPr>
            <b/>
            <u/>
            <sz val="9"/>
            <color indexed="81"/>
            <rFont val="MS P ゴシック"/>
            <family val="3"/>
            <charset val="128"/>
          </rPr>
          <t>補助対象経費として認められている経費の総額</t>
        </r>
        <r>
          <rPr>
            <b/>
            <sz val="9"/>
            <color indexed="81"/>
            <rFont val="MS P ゴシック"/>
            <family val="3"/>
            <charset val="128"/>
          </rPr>
          <t>」を記載してください。
(適切に計上した見積書等の証憑書類を添付してください)</t>
        </r>
      </text>
    </comment>
    <comment ref="F46" authorId="0" shapeId="0" xr:uid="{B1388A45-397E-409B-BBDD-5F86CFDCA0F1}">
      <text>
        <r>
          <rPr>
            <b/>
            <sz val="9"/>
            <color indexed="81"/>
            <rFont val="ＭＳ Ｐゴシック"/>
            <family val="3"/>
            <charset val="128"/>
          </rPr>
          <t>※導入する又は導入した脱炭素型自然冷媒機器の</t>
        </r>
        <r>
          <rPr>
            <b/>
            <u/>
            <sz val="9"/>
            <color indexed="81"/>
            <rFont val="ＭＳ Ｐゴシック"/>
            <family val="3"/>
            <charset val="128"/>
          </rPr>
          <t>法定耐用年数</t>
        </r>
        <r>
          <rPr>
            <b/>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菅原 和繁</author>
    <author>user</author>
  </authors>
  <commentList>
    <comment ref="E8" authorId="0" shapeId="0" xr:uid="{408B61C3-200C-48BA-8A6C-9DE194F60737}">
      <text>
        <r>
          <rPr>
            <b/>
            <sz val="9"/>
            <color indexed="81"/>
            <rFont val="MS P ゴシック"/>
            <family val="3"/>
            <charset val="128"/>
          </rPr>
          <t>自動計算を選択した場合は、「③年間平均負荷率」のみ入力してください。それ以外の項目は入力できません。</t>
        </r>
      </text>
    </comment>
    <comment ref="D11" authorId="1"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なお、系統ごとの冷却負荷や冷凍能力の集計は、別紙1（2/3）（系統ごとの集計表）に集計してください。</t>
        </r>
      </text>
    </comment>
    <comment ref="E14" authorId="0" shapeId="0" xr:uid="{EA651403-5626-4671-9C10-2D0DFAF57F73}">
      <text>
        <r>
          <rPr>
            <b/>
            <sz val="9"/>
            <color indexed="81"/>
            <rFont val="MS P ゴシック"/>
            <family val="3"/>
            <charset val="128"/>
          </rPr>
          <t>自動計算を選択した場合は、「市中冷媒の平均値(自動計算)」としてください。</t>
        </r>
      </text>
    </comment>
    <comment ref="D20" authorId="0" shapeId="0" xr:uid="{DBA47884-6692-4017-9D4B-A03AC56A63D5}">
      <text>
        <r>
          <rPr>
            <b/>
            <sz val="9"/>
            <color indexed="81"/>
            <rFont val="MS P ゴシック"/>
            <family val="3"/>
            <charset val="128"/>
          </rPr>
          <t>脱炭素型自然冷媒機器の「年間平均負荷率」は、別紙1(1)と(2)を使用して計算した値を記入してください。</t>
        </r>
      </text>
    </comment>
    <comment ref="E20" authorId="0" shapeId="0" xr:uid="{CCC4CDB5-E66B-4E59-9B8E-DE872E94E249}">
      <text>
        <r>
          <rPr>
            <b/>
            <sz val="9"/>
            <color indexed="81"/>
            <rFont val="MS P ゴシック"/>
            <family val="3"/>
            <charset val="128"/>
          </rPr>
          <t>自動計算を選択した場合でも、別紙1(1)と(2)を使用して計算した価を記入してください。</t>
        </r>
      </text>
    </comment>
    <comment ref="N91" authorId="1" shapeId="0" xr:uid="{2DE44585-8F56-4A4B-867F-2219A7057D46}">
      <text>
        <r>
          <rPr>
            <b/>
            <sz val="10"/>
            <color indexed="81"/>
            <rFont val="MS P ゴシック"/>
            <family val="3"/>
            <charset val="128"/>
          </rPr>
          <t>‐65℃よりも低温
　10℃よりも高温
の場合は、自動計算されません</t>
        </r>
      </text>
    </comment>
    <comment ref="O91" authorId="1" shapeId="0" xr:uid="{F75B4A14-541E-4EDE-B2A8-272F642F9A89}">
      <text>
        <r>
          <rPr>
            <b/>
            <sz val="10"/>
            <color indexed="81"/>
            <rFont val="MS P ゴシック"/>
            <family val="3"/>
            <charset val="128"/>
          </rPr>
          <t>冷凍能力0.0kW以下
冷凍能力500kW超
以上の条件は自動計算されません。</t>
        </r>
      </text>
    </comment>
    <comment ref="O96" authorId="1" shapeId="0" xr:uid="{F582BA05-B8CD-4BA8-87B0-DDA0DE570C49}">
      <text>
        <r>
          <rPr>
            <b/>
            <sz val="10"/>
            <color indexed="81"/>
            <rFont val="MS P ゴシック"/>
            <family val="3"/>
            <charset val="128"/>
          </rPr>
          <t>空冷式・水冷式を選択。
蒸発式・その他は
出力無し。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sharedStrings.xml><?xml version="1.0" encoding="utf-8"?>
<sst xmlns="http://schemas.openxmlformats.org/spreadsheetml/2006/main" count="658" uniqueCount="446">
  <si>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</si>
  <si>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</si>
  <si>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</si>
  <si>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</si>
  <si>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冷凍能力</t>
    <rPh sb="0" eb="2">
      <t>レイトウ</t>
    </rPh>
    <rPh sb="2" eb="4">
      <t>ノウリョク</t>
    </rPh>
    <phoneticPr fontId="3"/>
  </si>
  <si>
    <t>CO2削減量</t>
    <rPh sb="3" eb="6">
      <t>サクゲンリョウ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</si>
  <si>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</si>
  <si>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</si>
  <si>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</si>
  <si>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</si>
  <si>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</si>
  <si>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</si>
  <si>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記入要領</t>
    <rPh sb="0" eb="2">
      <t>キニュウ</t>
    </rPh>
    <rPh sb="2" eb="4">
      <t>ヨウリョウ</t>
    </rPh>
    <phoneticPr fontId="3"/>
  </si>
  <si>
    <t>記入事項・用語</t>
    <rPh sb="0" eb="2">
      <t>キニュウ</t>
    </rPh>
    <rPh sb="2" eb="4">
      <t>ジコウ</t>
    </rPh>
    <rPh sb="5" eb="7">
      <t>ヨウゴ</t>
    </rPh>
    <phoneticPr fontId="3"/>
  </si>
  <si>
    <t>説明</t>
    <rPh sb="0" eb="2">
      <t>セツメイ</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</si>
  <si>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</si>
  <si>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</si>
  <si>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ｔ</t>
    <phoneticPr fontId="3"/>
  </si>
  <si>
    <t>（イ）－（ア）</t>
    <phoneticPr fontId="3"/>
  </si>
  <si>
    <t>t</t>
    <phoneticPr fontId="3"/>
  </si>
  <si>
    <t>％</t>
    <phoneticPr fontId="3"/>
  </si>
  <si>
    <t>kgCO2/kWh</t>
    <phoneticPr fontId="3"/>
  </si>
  <si>
    <t>kWh</t>
    <phoneticPr fontId="3"/>
  </si>
  <si>
    <t>hrs/ｙ</t>
    <phoneticPr fontId="3"/>
  </si>
  <si>
    <t>kW</t>
    <phoneticPr fontId="3"/>
  </si>
  <si>
    <t>℃</t>
    <phoneticPr fontId="3"/>
  </si>
  <si>
    <t>Ｂ
比較対象
フロン冷媒機器</t>
    <rPh sb="2" eb="4">
      <t>ヒカク</t>
    </rPh>
    <rPh sb="4" eb="6">
      <t>タイショウ</t>
    </rPh>
    <rPh sb="10" eb="12">
      <t>レイバイ</t>
    </rPh>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</si>
  <si>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</si>
  <si>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</si>
  <si>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</si>
  <si>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</si>
  <si>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</si>
  <si>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</si>
  <si>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</si>
  <si>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</si>
  <si>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</si>
  <si>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</si>
  <si>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</si>
  <si>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</si>
  <si>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R410A</t>
    <phoneticPr fontId="3"/>
  </si>
  <si>
    <t>R12</t>
    <phoneticPr fontId="3"/>
  </si>
  <si>
    <t>⑦電力換算値</t>
    <rPh sb="1" eb="3">
      <t>デンリョク</t>
    </rPh>
    <rPh sb="3" eb="5">
      <t>カンサン</t>
    </rPh>
    <rPh sb="5" eb="6">
      <t>チ</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</si>
  <si>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</si>
  <si>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⑧合計エネルギー起源CO2
　（⑥×⑦／1000）</t>
    <rPh sb="1" eb="3">
      <t>ゴウケイ</t>
    </rPh>
    <rPh sb="8" eb="10">
      <t>キゲン</t>
    </rPh>
    <phoneticPr fontId="3"/>
  </si>
  <si>
    <t>記入上の注意</t>
    <rPh sb="0" eb="2">
      <t>キニュウ</t>
    </rPh>
    <rPh sb="2" eb="3">
      <t>ジョウ</t>
    </rPh>
    <rPh sb="4" eb="6">
      <t>チュウイ</t>
    </rPh>
    <phoneticPr fontId="3"/>
  </si>
  <si>
    <t>プロパン</t>
    <phoneticPr fontId="3"/>
  </si>
  <si>
    <t>R407H</t>
    <phoneticPr fontId="3"/>
  </si>
  <si>
    <t>R448A</t>
    <phoneticPr fontId="3"/>
  </si>
  <si>
    <t>R449A</t>
    <phoneticPr fontId="3"/>
  </si>
  <si>
    <t>R463A-J</t>
    <phoneticPr fontId="3"/>
  </si>
  <si>
    <t>蒸発温度または
冷水出口温度</t>
    <rPh sb="0" eb="2">
      <t>ジョウハツ</t>
    </rPh>
    <rPh sb="2" eb="4">
      <t>オンド</t>
    </rPh>
    <rPh sb="8" eb="10">
      <t>レイスイ</t>
    </rPh>
    <rPh sb="10" eb="12">
      <t>デグチ</t>
    </rPh>
    <rPh sb="12" eb="14">
      <t>オンド</t>
    </rPh>
    <phoneticPr fontId="3"/>
  </si>
  <si>
    <t>冷却方式</t>
    <rPh sb="0" eb="2">
      <t>レイキャク</t>
    </rPh>
    <rPh sb="2" eb="4">
      <t>ホウシキ</t>
    </rPh>
    <phoneticPr fontId="3"/>
  </si>
  <si>
    <t>＜凝縮温度表・外気温度＞</t>
    <rPh sb="1" eb="3">
      <t>ギョウシュク</t>
    </rPh>
    <rPh sb="3" eb="5">
      <t>オンド</t>
    </rPh>
    <rPh sb="5" eb="6">
      <t>ヒョウ</t>
    </rPh>
    <phoneticPr fontId="3"/>
  </si>
  <si>
    <t>＜冷却方式＞</t>
    <rPh sb="1" eb="3">
      <t>レイキャク</t>
    </rPh>
    <rPh sb="3" eb="5">
      <t>ホウシキ</t>
    </rPh>
    <phoneticPr fontId="3"/>
  </si>
  <si>
    <t>空冷式（空冷散水式含む）</t>
    <rPh sb="0" eb="3">
      <t>クウレイシキ</t>
    </rPh>
    <rPh sb="4" eb="6">
      <t>クウレイ</t>
    </rPh>
    <rPh sb="6" eb="8">
      <t>サンスイ</t>
    </rPh>
    <rPh sb="8" eb="9">
      <t>シキ</t>
    </rPh>
    <rPh sb="9" eb="10">
      <t>フク</t>
    </rPh>
    <phoneticPr fontId="3"/>
  </si>
  <si>
    <t>水冷式</t>
    <rPh sb="0" eb="3">
      <t>スイレイシキ</t>
    </rPh>
    <phoneticPr fontId="3"/>
  </si>
  <si>
    <t>蒸発式</t>
    <rPh sb="0" eb="2">
      <t>ジョウハツ</t>
    </rPh>
    <rPh sb="2" eb="3">
      <t>シキ</t>
    </rPh>
    <phoneticPr fontId="3"/>
  </si>
  <si>
    <t xml:space="preserve">DB </t>
    <phoneticPr fontId="3"/>
  </si>
  <si>
    <t>入力値</t>
    <rPh sb="0" eb="3">
      <t>ニュウリョクチ</t>
    </rPh>
    <phoneticPr fontId="3"/>
  </si>
  <si>
    <t>出力値</t>
    <rPh sb="0" eb="2">
      <t>シュツリョク</t>
    </rPh>
    <rPh sb="2" eb="3">
      <t>アタイ</t>
    </rPh>
    <phoneticPr fontId="3"/>
  </si>
  <si>
    <t>蒸発温度</t>
    <rPh sb="0" eb="2">
      <t>ジョウハツ</t>
    </rPh>
    <rPh sb="2" eb="4">
      <t>オンド</t>
    </rPh>
    <phoneticPr fontId="3"/>
  </si>
  <si>
    <t>冷凍能力クラス</t>
    <rPh sb="0" eb="2">
      <t>レイトウ</t>
    </rPh>
    <rPh sb="2" eb="4">
      <t>ノウリョク</t>
    </rPh>
    <phoneticPr fontId="3"/>
  </si>
  <si>
    <t>COP</t>
    <phoneticPr fontId="3"/>
  </si>
  <si>
    <t>kg/kW</t>
    <phoneticPr fontId="3"/>
  </si>
  <si>
    <t>冷凍機消費電力kW</t>
    <rPh sb="0" eb="3">
      <t>レイトウキ</t>
    </rPh>
    <rPh sb="3" eb="5">
      <t>ショウヒ</t>
    </rPh>
    <rPh sb="5" eb="7">
      <t>デンリョク</t>
    </rPh>
    <phoneticPr fontId="3"/>
  </si>
  <si>
    <t>冷媒量kg</t>
    <rPh sb="0" eb="2">
      <t>レイバイ</t>
    </rPh>
    <rPh sb="2" eb="3">
      <t>リョウ</t>
    </rPh>
    <phoneticPr fontId="3"/>
  </si>
  <si>
    <t>計算値</t>
    <rPh sb="0" eb="3">
      <t>ケイサンチ</t>
    </rPh>
    <phoneticPr fontId="3"/>
  </si>
  <si>
    <t>検査値</t>
    <rPh sb="0" eb="2">
      <t>ケンサ</t>
    </rPh>
    <rPh sb="2" eb="3">
      <t>アタイ</t>
    </rPh>
    <phoneticPr fontId="3"/>
  </si>
  <si>
    <t>空冷式（空冷散水式含む）</t>
    <rPh sb="0" eb="3">
      <t>クウレイシキ</t>
    </rPh>
    <phoneticPr fontId="3"/>
  </si>
  <si>
    <t>能力範囲</t>
    <rPh sb="0" eb="2">
      <t>ノウリョク</t>
    </rPh>
    <rPh sb="2" eb="4">
      <t>ハンイ</t>
    </rPh>
    <phoneticPr fontId="3"/>
  </si>
  <si>
    <t>0＜=7.5kW</t>
    <phoneticPr fontId="16"/>
  </si>
  <si>
    <t>7.5&lt;=22kW</t>
    <phoneticPr fontId="16"/>
  </si>
  <si>
    <t>22&lt;=37kw</t>
    <phoneticPr fontId="16"/>
  </si>
  <si>
    <t>37kW&lt;=50kW</t>
    <phoneticPr fontId="16"/>
  </si>
  <si>
    <t>50kW&lt;=100kW</t>
    <phoneticPr fontId="16"/>
  </si>
  <si>
    <t>100kW&lt;=200kW</t>
    <phoneticPr fontId="16"/>
  </si>
  <si>
    <t>200kW&lt;=500kW</t>
    <phoneticPr fontId="16"/>
  </si>
  <si>
    <t>kg</t>
    <phoneticPr fontId="3"/>
  </si>
  <si>
    <t>⑩合計冷媒保有量（⑨×台数）</t>
    <rPh sb="1" eb="3">
      <t>ゴウケイ</t>
    </rPh>
    <rPh sb="3" eb="5">
      <t>レイバイ</t>
    </rPh>
    <rPh sb="5" eb="8">
      <t>ホユウリョウ</t>
    </rPh>
    <rPh sb="11" eb="13">
      <t>ダイスウ</t>
    </rPh>
    <phoneticPr fontId="3"/>
  </si>
  <si>
    <t>R134ａ</t>
    <phoneticPr fontId="3"/>
  </si>
  <si>
    <t>台数</t>
    <rPh sb="0" eb="2">
      <t>ダイスウ</t>
    </rPh>
    <phoneticPr fontId="3"/>
  </si>
  <si>
    <t>市中冷媒の平均値（自動計算）</t>
    <rPh sb="0" eb="1">
      <t>シチュウ</t>
    </rPh>
    <rPh sb="1" eb="3">
      <t>レイバイ</t>
    </rPh>
    <rPh sb="5" eb="8">
      <t>ヘイキンチ</t>
    </rPh>
    <rPh sb="9" eb="11">
      <t>ジドウ</t>
    </rPh>
    <rPh sb="11" eb="13">
      <t>ケイサン</t>
    </rPh>
    <phoneticPr fontId="3"/>
  </si>
  <si>
    <t>④と⑤の合計値と台数の積が記入されます。</t>
    <rPh sb="4" eb="7">
      <t>ゴウケイチ</t>
    </rPh>
    <rPh sb="8" eb="10">
      <t>ダイスウ</t>
    </rPh>
    <phoneticPr fontId="3"/>
  </si>
  <si>
    <t>⑦電力換算値</t>
    <phoneticPr fontId="3"/>
  </si>
  <si>
    <t>⑥と⑦の積の1000分の1（トン単位に換算）が記入されます。</t>
    <rPh sb="4" eb="5">
      <t>セキ</t>
    </rPh>
    <rPh sb="10" eb="11">
      <t>ブン</t>
    </rPh>
    <rPh sb="16" eb="18">
      <t>タンイ</t>
    </rPh>
    <rPh sb="19" eb="21">
      <t>カンサン</t>
    </rPh>
    <rPh sb="23" eb="25">
      <t>キニュウ</t>
    </rPh>
    <phoneticPr fontId="3"/>
  </si>
  <si>
    <t>⑪年間冷媒漏洩率</t>
    <rPh sb="1" eb="3">
      <t>ネンカン</t>
    </rPh>
    <rPh sb="3" eb="5">
      <t>レイバイ</t>
    </rPh>
    <rPh sb="5" eb="7">
      <t>ロウエイ</t>
    </rPh>
    <rPh sb="7" eb="8">
      <t>リツ</t>
    </rPh>
    <phoneticPr fontId="3"/>
  </si>
  <si>
    <t>⑫冷媒のGWP</t>
    <rPh sb="1" eb="3">
      <t>レイバイ</t>
    </rPh>
    <phoneticPr fontId="3"/>
  </si>
  <si>
    <t>⑭エネルギー起源CO2
削減量（年間）（注２）</t>
    <rPh sb="6" eb="8">
      <t>キゲン</t>
    </rPh>
    <rPh sb="12" eb="15">
      <t>サクゲンリョウ</t>
    </rPh>
    <rPh sb="16" eb="18">
      <t>ネンカン</t>
    </rPh>
    <rPh sb="20" eb="21">
      <t>チュウ</t>
    </rPh>
    <phoneticPr fontId="3"/>
  </si>
  <si>
    <t>合計削減量（年間）
（⑭＋⑮）</t>
    <rPh sb="0" eb="2">
      <t>ゴウケイ</t>
    </rPh>
    <rPh sb="2" eb="5">
      <t>サクゲンリョウ</t>
    </rPh>
    <rPh sb="6" eb="8">
      <t>ネンカン</t>
    </rPh>
    <phoneticPr fontId="3"/>
  </si>
  <si>
    <t>CO2削減効果計算書（全系統の集計シート）</t>
    <rPh sb="3" eb="5">
      <t>サクゲン</t>
    </rPh>
    <rPh sb="5" eb="7">
      <t>コウカ</t>
    </rPh>
    <rPh sb="7" eb="10">
      <t>ケイサンショ</t>
    </rPh>
    <rPh sb="11" eb="14">
      <t>ゼンケイトウ</t>
    </rPh>
    <rPh sb="15" eb="17">
      <t>シュウケイ</t>
    </rPh>
    <phoneticPr fontId="3"/>
  </si>
  <si>
    <t>系統No.（　　　　　）</t>
    <rPh sb="0" eb="2">
      <t>ケイトウ</t>
    </rPh>
    <phoneticPr fontId="3"/>
  </si>
  <si>
    <t>Ａ
脱炭素型
自然冷媒機器</t>
    <rPh sb="2" eb="3">
      <t>ダツ</t>
    </rPh>
    <rPh sb="3" eb="5">
      <t>タンソ</t>
    </rPh>
    <phoneticPr fontId="3"/>
  </si>
  <si>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3"/>
  </si>
  <si>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3"/>
  </si>
  <si>
    <t>CO2削減効果計算書（系統ごとの集計表）</t>
    <rPh sb="3" eb="5">
      <t>サクゲン</t>
    </rPh>
    <rPh sb="5" eb="7">
      <t>コウカ</t>
    </rPh>
    <rPh sb="7" eb="10">
      <t>ケイサンショ</t>
    </rPh>
    <rPh sb="11" eb="13">
      <t>ケイトウ</t>
    </rPh>
    <rPh sb="16" eb="18">
      <t>シュウケイ</t>
    </rPh>
    <rPh sb="18" eb="19">
      <t>ヒョウ</t>
    </rPh>
    <phoneticPr fontId="3"/>
  </si>
  <si>
    <t>（ウ）－（ア）</t>
    <phoneticPr fontId="3"/>
  </si>
  <si>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3"/>
  </si>
  <si>
    <t>系統No.（　　）　－　集計表</t>
    <rPh sb="0" eb="2">
      <t>ケイトウ</t>
    </rPh>
    <rPh sb="12" eb="15">
      <t>シュウケイヒョウ</t>
    </rPh>
    <phoneticPr fontId="3"/>
  </si>
  <si>
    <t>（カ）－（エ）</t>
    <phoneticPr fontId="3"/>
  </si>
  <si>
    <t>（オ）－（エ）</t>
    <phoneticPr fontId="3"/>
  </si>
  <si>
    <t>－ 集計表</t>
    <rPh sb="2" eb="5">
      <t>シュウケイヒョウ</t>
    </rPh>
    <phoneticPr fontId="3"/>
  </si>
  <si>
    <t>合計エネルギー起源CO2</t>
    <rPh sb="0" eb="2">
      <t>ゴウケイ</t>
    </rPh>
    <rPh sb="7" eb="9">
      <t>キゲン</t>
    </rPh>
    <phoneticPr fontId="3"/>
  </si>
  <si>
    <t>合計冷媒漏洩CO2換算量</t>
    <rPh sb="0" eb="2">
      <t>ゴウケイ</t>
    </rPh>
    <rPh sb="2" eb="4">
      <t>レイバイ</t>
    </rPh>
    <rPh sb="4" eb="6">
      <t>ロウエイ</t>
    </rPh>
    <rPh sb="9" eb="11">
      <t>カンサン</t>
    </rPh>
    <rPh sb="11" eb="12">
      <t>リョウ</t>
    </rPh>
    <phoneticPr fontId="3"/>
  </si>
  <si>
    <t>エネルギー起源CO2
削減量（年間）</t>
    <rPh sb="5" eb="7">
      <t>キゲン</t>
    </rPh>
    <rPh sb="11" eb="14">
      <t>サクゲンリョウ</t>
    </rPh>
    <rPh sb="15" eb="17">
      <t>ネンカン</t>
    </rPh>
    <phoneticPr fontId="3"/>
  </si>
  <si>
    <t xml:space="preserve">冷媒漏洩CO2換算
削減量（年間）
</t>
    <rPh sb="0" eb="2">
      <t>レイバイ</t>
    </rPh>
    <rPh sb="2" eb="4">
      <t>ロウエイ</t>
    </rPh>
    <rPh sb="7" eb="9">
      <t>カンサン</t>
    </rPh>
    <rPh sb="10" eb="13">
      <t>サクゲンリョウ</t>
    </rPh>
    <rPh sb="14" eb="16">
      <t>ネンカン</t>
    </rPh>
    <phoneticPr fontId="3"/>
  </si>
  <si>
    <t>合計削減量（年間）</t>
    <rPh sb="0" eb="2">
      <t>ゴウケイ</t>
    </rPh>
    <rPh sb="2" eb="5">
      <t>サクゲンリョウ</t>
    </rPh>
    <rPh sb="6" eb="8">
      <t>ネンカン</t>
    </rPh>
    <phoneticPr fontId="3"/>
  </si>
  <si>
    <t>「Ｃ撤去する既存機器」</t>
    <rPh sb="2" eb="4">
      <t>テッキョ</t>
    </rPh>
    <rPh sb="6" eb="8">
      <t>キゾン</t>
    </rPh>
    <rPh sb="8" eb="10">
      <t>キキ</t>
    </rPh>
    <phoneticPr fontId="3"/>
  </si>
  <si>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3"/>
  </si>
  <si>
    <t>「Ａ脱炭素型自然冷媒機器」及び
「Ｂ比較対象フロン冷媒機器」</t>
    <rPh sb="13" eb="14">
      <t>オヨ</t>
    </rPh>
    <rPh sb="18" eb="20">
      <t>ヒカク</t>
    </rPh>
    <rPh sb="20" eb="22">
      <t>タイショウ</t>
    </rPh>
    <rPh sb="25" eb="27">
      <t>レイバイ</t>
    </rPh>
    <rPh sb="27" eb="29">
      <t>キキ</t>
    </rPh>
    <phoneticPr fontId="3"/>
  </si>
  <si>
    <t>合計削減量</t>
    <phoneticPr fontId="3"/>
  </si>
  <si>
    <t>冷却負荷（同系統の合計値）</t>
    <rPh sb="0" eb="2">
      <t>レイキャク</t>
    </rPh>
    <rPh sb="2" eb="4">
      <t>フカ</t>
    </rPh>
    <phoneticPr fontId="3"/>
  </si>
  <si>
    <t>冷凍能力(同系統の合計値)</t>
    <rPh sb="0" eb="2">
      <t>レイトウ</t>
    </rPh>
    <rPh sb="2" eb="4">
      <t>ノウリョク</t>
    </rPh>
    <phoneticPr fontId="3"/>
  </si>
  <si>
    <t>合計エネルギー起源CO2
(同系統の合計値)</t>
    <rPh sb="0" eb="2">
      <t>ゴウケイ</t>
    </rPh>
    <rPh sb="7" eb="9">
      <t>キゲン</t>
    </rPh>
    <phoneticPr fontId="3"/>
  </si>
  <si>
    <t>合計冷媒漏洩CO2換算量
(同系統の合計値)</t>
    <rPh sb="0" eb="2">
      <t>ゴウケイ</t>
    </rPh>
    <rPh sb="2" eb="4">
      <t>レイバイ</t>
    </rPh>
    <rPh sb="4" eb="6">
      <t>ロウエイ</t>
    </rPh>
    <rPh sb="9" eb="11">
      <t>カンサン</t>
    </rPh>
    <rPh sb="11" eb="12">
      <t>リョウ</t>
    </rPh>
    <phoneticPr fontId="3"/>
  </si>
  <si>
    <t>⑩合計冷媒保有量（⑨×台数）</t>
    <rPh sb="1" eb="3">
      <t>ゴウケイ</t>
    </rPh>
    <rPh sb="3" eb="5">
      <t>レイバイ</t>
    </rPh>
    <rPh sb="5" eb="8">
      <t>ホユウリョウ</t>
    </rPh>
    <phoneticPr fontId="3"/>
  </si>
  <si>
    <t>⑬合計冷媒漏洩CO2換算量
　（⑩×⑪×⑫／1000）</t>
    <rPh sb="1" eb="3">
      <t>ゴウケイ</t>
    </rPh>
    <rPh sb="3" eb="5">
      <t>レイバイ</t>
    </rPh>
    <rPh sb="5" eb="7">
      <t>ロウエイ</t>
    </rPh>
    <rPh sb="10" eb="12">
      <t>カンサン</t>
    </rPh>
    <rPh sb="12" eb="13">
      <t>リョウ</t>
    </rPh>
    <phoneticPr fontId="3"/>
  </si>
  <si>
    <t>蒸発温度または冷水出口温度</t>
    <rPh sb="0" eb="2">
      <t>ジョウハツ</t>
    </rPh>
    <rPh sb="2" eb="4">
      <t>オンド</t>
    </rPh>
    <rPh sb="7" eb="9">
      <t>レイスイ</t>
    </rPh>
    <rPh sb="9" eb="11">
      <t>デグチ</t>
    </rPh>
    <rPh sb="11" eb="13">
      <t>オンド</t>
    </rPh>
    <phoneticPr fontId="3"/>
  </si>
  <si>
    <t>⑥合計年間消費電力</t>
    <rPh sb="1" eb="3">
      <t>ゴウケイ</t>
    </rPh>
    <rPh sb="3" eb="5">
      <t>ネンカン</t>
    </rPh>
    <rPh sb="5" eb="7">
      <t>ショウヒ</t>
    </rPh>
    <rPh sb="7" eb="8">
      <t>デン</t>
    </rPh>
    <phoneticPr fontId="3"/>
  </si>
  <si>
    <t>⑧合計エネルギー起源CO2
　（⑥×⑦／1000）　</t>
    <rPh sb="1" eb="3">
      <t>ゴウケイ</t>
    </rPh>
    <rPh sb="8" eb="10">
      <t>キゲン</t>
    </rPh>
    <phoneticPr fontId="3"/>
  </si>
  <si>
    <t>冷媒保有量の合計値が自動計算されます。</t>
    <rPh sb="0" eb="2">
      <t>レイバイ</t>
    </rPh>
    <rPh sb="2" eb="4">
      <t>ホユウ</t>
    </rPh>
    <rPh sb="4" eb="5">
      <t>リョウ</t>
    </rPh>
    <rPh sb="6" eb="9">
      <t>ゴウケイチ</t>
    </rPh>
    <rPh sb="10" eb="12">
      <t>ジドウ</t>
    </rPh>
    <rPh sb="12" eb="14">
      <t>ケイサン</t>
    </rPh>
    <phoneticPr fontId="3"/>
  </si>
  <si>
    <t>NH3/CO2</t>
    <phoneticPr fontId="3"/>
  </si>
  <si>
    <t>R404A</t>
  </si>
  <si>
    <t>R407C</t>
  </si>
  <si>
    <t>R410A</t>
  </si>
  <si>
    <t>R134ａ</t>
  </si>
  <si>
    <t>R23</t>
  </si>
  <si>
    <t>R404A/R23</t>
  </si>
  <si>
    <t>凝縮温度または外気温度</t>
    <rPh sb="0" eb="2">
      <t>ギョウシュク</t>
    </rPh>
    <rPh sb="2" eb="4">
      <t>オンド</t>
    </rPh>
    <rPh sb="7" eb="9">
      <t>ガイキ</t>
    </rPh>
    <rPh sb="9" eb="11">
      <t>オンド</t>
    </rPh>
    <phoneticPr fontId="3"/>
  </si>
  <si>
    <t>⑭エネルギー起源CO2削減量
（年間）</t>
    <rPh sb="6" eb="8">
      <t>キゲン</t>
    </rPh>
    <rPh sb="11" eb="14">
      <t>サクゲンリョウ</t>
    </rPh>
    <rPh sb="16" eb="18">
      <t>ネンカン</t>
    </rPh>
    <phoneticPr fontId="3"/>
  </si>
  <si>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3"/>
  </si>
  <si>
    <t>⑮冷媒漏洩CO2換算削減量
（年間）</t>
    <rPh sb="1" eb="3">
      <t>レイバイ</t>
    </rPh>
    <rPh sb="3" eb="5">
      <t>ロウエイ</t>
    </rPh>
    <rPh sb="8" eb="10">
      <t>カンサン</t>
    </rPh>
    <rPh sb="10" eb="13">
      <t>サクゲンリョウ</t>
    </rPh>
    <rPh sb="15" eb="17">
      <t>ネンカン</t>
    </rPh>
    <phoneticPr fontId="3"/>
  </si>
  <si>
    <t>⑮冷媒漏洩ＣＯ２換算
削減量（年間）</t>
    <rPh sb="1" eb="3">
      <t>レイバイ</t>
    </rPh>
    <rPh sb="3" eb="5">
      <t>ロウエイ</t>
    </rPh>
    <rPh sb="8" eb="10">
      <t>カンサン</t>
    </rPh>
    <rPh sb="11" eb="14">
      <t>サクゲンリョウ</t>
    </rPh>
    <rPh sb="15" eb="17">
      <t>ネンカン</t>
    </rPh>
    <phoneticPr fontId="3"/>
  </si>
  <si>
    <t>Ａ
脱炭素型自然冷媒機器</t>
    <rPh sb="2" eb="3">
      <t>ダツ</t>
    </rPh>
    <rPh sb="3" eb="5">
      <t>タンソ</t>
    </rPh>
    <phoneticPr fontId="3"/>
  </si>
  <si>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3"/>
  </si>
  <si>
    <r>
      <t xml:space="preserve">冷凍能力
</t>
    </r>
    <r>
      <rPr>
        <b/>
        <sz val="11"/>
        <rFont val="ＭＳ Ｐゴシック"/>
        <family val="3"/>
        <charset val="128"/>
      </rPr>
      <t>（１台あたりの値）</t>
    </r>
    <phoneticPr fontId="3"/>
  </si>
  <si>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3"/>
  </si>
  <si>
    <r>
      <t xml:space="preserve">②年間稼働時間
</t>
    </r>
    <r>
      <rPr>
        <b/>
        <sz val="11"/>
        <rFont val="ＭＳ Ｐゴシック"/>
        <family val="3"/>
        <charset val="128"/>
      </rPr>
      <t>（１台あたりの値）</t>
    </r>
    <rPh sb="1" eb="3">
      <t>ネンカン</t>
    </rPh>
    <rPh sb="3" eb="5">
      <t>カドウ</t>
    </rPh>
    <rPh sb="5" eb="7">
      <t>ジカン</t>
    </rPh>
    <phoneticPr fontId="3"/>
  </si>
  <si>
    <t>※型番ごとにシートを複数作成して記入してください。</t>
    <rPh sb="1" eb="3">
      <t>カタバン</t>
    </rPh>
    <rPh sb="10" eb="12">
      <t>フクスウ</t>
    </rPh>
    <rPh sb="12" eb="14">
      <t>サクセイ</t>
    </rPh>
    <rPh sb="16" eb="18">
      <t>キニュウ</t>
    </rPh>
    <phoneticPr fontId="3"/>
  </si>
  <si>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3"/>
  </si>
  <si>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3"/>
  </si>
  <si>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3"/>
  </si>
  <si>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3"/>
  </si>
  <si>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3"/>
  </si>
  <si>
    <t>（ス）欄に記載した
値の内訳</t>
    <phoneticPr fontId="3"/>
  </si>
  <si>
    <t>（ス）欄に記載した
値の内訳</t>
    <rPh sb="3" eb="4">
      <t>ラン</t>
    </rPh>
    <rPh sb="5" eb="7">
      <t>キサイ</t>
    </rPh>
    <rPh sb="12" eb="14">
      <t>ウチワケ</t>
    </rPh>
    <phoneticPr fontId="3"/>
  </si>
  <si>
    <t>（ク）＋（サ）</t>
    <phoneticPr fontId="3"/>
  </si>
  <si>
    <t>（ケ）＋（シ）</t>
    <phoneticPr fontId="3"/>
  </si>
  <si>
    <t>（セ）、（ソ）欄のうち
大きい方の値</t>
    <rPh sb="7" eb="8">
      <t>ラン</t>
    </rPh>
    <rPh sb="12" eb="13">
      <t>オオ</t>
    </rPh>
    <rPh sb="15" eb="16">
      <t>ホウ</t>
    </rPh>
    <rPh sb="17" eb="18">
      <t>アタイ</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</si>
  <si>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</si>
  <si>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</si>
  <si>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3"/>
  </si>
  <si>
    <t>↑この列の(キ)、(コ)欄には、
・(ス)の値が(セ)の場合は、　(ク)､(サ)の値を記入する。
・(ス)の値が(ソ)の場合は、　(ケ)､(シ)の値を記入する。</t>
    <phoneticPr fontId="3"/>
  </si>
  <si>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3"/>
  </si>
  <si>
    <t>↑「Ａ脱炭素型自然冷媒機器」と「Ｃ撤去する既存機器」の差による削減量
※新規機器で既存装置がない場合は記入不要。</t>
    <rPh sb="38" eb="40">
      <t>キキ</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</si>
  <si>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</si>
  <si>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</si>
  <si>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3"/>
  </si>
  <si>
    <t>冷媒漏洩ＣＯ２換算
削減量（年間）</t>
    <rPh sb="0" eb="2">
      <t>レイバイ</t>
    </rPh>
    <rPh sb="2" eb="4">
      <t>ロウエイ</t>
    </rPh>
    <rPh sb="7" eb="9">
      <t>カンサン</t>
    </rPh>
    <rPh sb="10" eb="13">
      <t>サクゲンリョウ</t>
    </rPh>
    <rPh sb="14" eb="16">
      <t>ネンカン</t>
    </rPh>
    <phoneticPr fontId="3"/>
  </si>
  <si>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3"/>
  </si>
  <si>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3"/>
  </si>
  <si>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3"/>
  </si>
  <si>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3"/>
  </si>
  <si>
    <r>
      <t>冷凍能力
　</t>
    </r>
    <r>
      <rPr>
        <b/>
        <sz val="12"/>
        <rFont val="ＭＳ Ｐゴシック"/>
        <family val="3"/>
        <charset val="128"/>
      </rPr>
      <t>（１台あたりの値）</t>
    </r>
    <phoneticPr fontId="3"/>
  </si>
  <si>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3"/>
  </si>
  <si>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3"/>
  </si>
  <si>
    <t>⑥合計年間消費電力
　（(④+⑤)×台数）</t>
    <rPh sb="1" eb="3">
      <t>ゴウケイ</t>
    </rPh>
    <rPh sb="3" eb="5">
      <t>ネンカン</t>
    </rPh>
    <rPh sb="5" eb="7">
      <t>ショウヒ</t>
    </rPh>
    <rPh sb="7" eb="9">
      <t>デンリョク</t>
    </rPh>
    <rPh sb="18" eb="20">
      <t>ダイスウ</t>
    </rPh>
    <phoneticPr fontId="3"/>
  </si>
  <si>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3"/>
  </si>
  <si>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3"/>
  </si>
  <si>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3"/>
  </si>
  <si>
    <t>自動計算</t>
  </si>
  <si>
    <t>③年間平均負荷率</t>
    <rPh sb="1" eb="3">
      <t>ネンカン</t>
    </rPh>
    <rPh sb="3" eb="5">
      <t>ヘイキン</t>
    </rPh>
    <rPh sb="5" eb="8">
      <t>フカリツ</t>
    </rPh>
    <phoneticPr fontId="3"/>
  </si>
  <si>
    <t>系統No.（　　　　）</t>
    <rPh sb="0" eb="2">
      <t>ケイトウ</t>
    </rPh>
    <phoneticPr fontId="3"/>
  </si>
  <si>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3"/>
  </si>
  <si>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3"/>
  </si>
  <si>
    <t>冷却方式　（※２）</t>
    <rPh sb="0" eb="2">
      <t>レイキャク</t>
    </rPh>
    <rPh sb="2" eb="4">
      <t>ホウシキ</t>
    </rPh>
    <phoneticPr fontId="3"/>
  </si>
  <si>
    <t>冷媒　（※２）（※３）</t>
    <rPh sb="0" eb="2">
      <t>レイバイ</t>
    </rPh>
    <phoneticPr fontId="3"/>
  </si>
  <si>
    <t>凝縮温度または外気温度　（※２）</t>
    <rPh sb="0" eb="2">
      <t>ギョウシュク</t>
    </rPh>
    <rPh sb="2" eb="4">
      <t>オンド</t>
    </rPh>
    <rPh sb="7" eb="9">
      <t>ガイキ</t>
    </rPh>
    <rPh sb="9" eb="11">
      <t>オンド</t>
    </rPh>
    <phoneticPr fontId="3"/>
  </si>
  <si>
    <t>全体集計表</t>
    <rPh sb="0" eb="2">
      <t>ゼンタイ</t>
    </rPh>
    <rPh sb="2" eb="5">
      <t>シュウケイヒョウ</t>
    </rPh>
    <phoneticPr fontId="3"/>
  </si>
  <si>
    <t xml:space="preserve">系統ごと集計表
</t>
    <rPh sb="0" eb="2">
      <t>ケイトウ</t>
    </rPh>
    <rPh sb="4" eb="7">
      <t>シュウケイヒョウ</t>
    </rPh>
    <phoneticPr fontId="3"/>
  </si>
  <si>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3"/>
  </si>
  <si>
    <t>－型式No.(     )</t>
    <rPh sb="2" eb="3">
      <t>シキ</t>
    </rPh>
    <phoneticPr fontId="3"/>
  </si>
  <si>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3"/>
  </si>
  <si>
    <t>型式</t>
    <rPh sb="0" eb="2">
      <t>カタシキ</t>
    </rPh>
    <phoneticPr fontId="3"/>
  </si>
  <si>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3"/>
  </si>
  <si>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3"/>
  </si>
  <si>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3"/>
  </si>
  <si>
    <t>年間平均負荷率の算出根拠</t>
    <rPh sb="0" eb="2">
      <t>ネンカン</t>
    </rPh>
    <rPh sb="2" eb="4">
      <t>ネンヘイキン</t>
    </rPh>
    <rPh sb="4" eb="6">
      <t>フカ</t>
    </rPh>
    <rPh sb="6" eb="7">
      <t>リツ</t>
    </rPh>
    <rPh sb="8" eb="10">
      <t>サンシュツ</t>
    </rPh>
    <rPh sb="10" eb="12">
      <t>コンキョ</t>
    </rPh>
    <phoneticPr fontId="22"/>
  </si>
  <si>
    <t>平均負荷率</t>
    <rPh sb="0" eb="2">
      <t>ネンヘイキン</t>
    </rPh>
    <rPh sb="2" eb="4">
      <t>フカ</t>
    </rPh>
    <rPh sb="4" eb="5">
      <t>リツ</t>
    </rPh>
    <phoneticPr fontId="3"/>
  </si>
  <si>
    <t>冷却負荷（同一系統の合計値）</t>
    <phoneticPr fontId="3"/>
  </si>
  <si>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3"/>
  </si>
  <si>
    <t>冷却負荷の按分値（kW）</t>
  </si>
  <si>
    <t>冷凍能力（kW）</t>
    <rPh sb="0" eb="2">
      <t>レイトウ</t>
    </rPh>
    <rPh sb="2" eb="4">
      <t>ノウリョク</t>
    </rPh>
    <phoneticPr fontId="3"/>
  </si>
  <si>
    <t>系統ごとの平均負荷率（％）
　（１台あたりの値）</t>
    <rPh sb="0" eb="2">
      <t>ケイトウ</t>
    </rPh>
    <rPh sb="5" eb="7">
      <t>ヘイキン</t>
    </rPh>
    <rPh sb="7" eb="9">
      <t>フカ</t>
    </rPh>
    <rPh sb="9" eb="10">
      <t>リツ</t>
    </rPh>
    <phoneticPr fontId="3"/>
  </si>
  <si>
    <t>①</t>
    <phoneticPr fontId="3"/>
  </si>
  <si>
    <t>系統No.（　　　　　）</t>
  </si>
  <si>
    <t>型式No.(     )</t>
    <rPh sb="1" eb="2">
      <t>シキ</t>
    </rPh>
    <phoneticPr fontId="3"/>
  </si>
  <si>
    <t>÷</t>
    <phoneticPr fontId="3"/>
  </si>
  <si>
    <t>×</t>
    <phoneticPr fontId="3"/>
  </si>
  <si>
    <t>②</t>
    <phoneticPr fontId="3"/>
  </si>
  <si>
    <t>年間平均負荷率</t>
    <rPh sb="0" eb="2">
      <t>ネンカン</t>
    </rPh>
    <rPh sb="2" eb="4">
      <t>ヘイキン</t>
    </rPh>
    <rPh sb="4" eb="6">
      <t>フカ</t>
    </rPh>
    <rPh sb="6" eb="7">
      <t>リツ</t>
    </rPh>
    <phoneticPr fontId="3"/>
  </si>
  <si>
    <t>平均負荷率（％）</t>
    <rPh sb="0" eb="2">
      <t>ヘイキン</t>
    </rPh>
    <rPh sb="2" eb="4">
      <t>フカ</t>
    </rPh>
    <rPh sb="4" eb="5">
      <t>リツ</t>
    </rPh>
    <phoneticPr fontId="3"/>
  </si>
  <si>
    <t>冷凍機の
年間平均稼働率（％）</t>
    <rPh sb="0" eb="2">
      <t>レイトウ</t>
    </rPh>
    <rPh sb="2" eb="3">
      <t>キ</t>
    </rPh>
    <rPh sb="5" eb="7">
      <t>ネンカン</t>
    </rPh>
    <rPh sb="7" eb="9">
      <t>ヘイキン</t>
    </rPh>
    <rPh sb="9" eb="11">
      <t>カドウ</t>
    </rPh>
    <rPh sb="11" eb="12">
      <t>リツ</t>
    </rPh>
    <phoneticPr fontId="3"/>
  </si>
  <si>
    <t>年間平均負荷率（％）</t>
    <rPh sb="0" eb="2">
      <t>ネンカン</t>
    </rPh>
    <rPh sb="2" eb="4">
      <t>ヘイキン</t>
    </rPh>
    <rPh sb="4" eb="6">
      <t>フカ</t>
    </rPh>
    <rPh sb="6" eb="7">
      <t>リツ</t>
    </rPh>
    <phoneticPr fontId="3"/>
  </si>
  <si>
    <t>＝</t>
    <phoneticPr fontId="3"/>
  </si>
  <si>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22"/>
  </si>
  <si>
    <t>系統No.（　　　　）</t>
    <phoneticPr fontId="3"/>
  </si>
  <si>
    <t>℃</t>
    <phoneticPr fontId="22"/>
  </si>
  <si>
    <t>●●県</t>
    <rPh sb="2" eb="3">
      <t>ケン</t>
    </rPh>
    <phoneticPr fontId="22"/>
  </si>
  <si>
    <t>●●市</t>
    <rPh sb="2" eb="3">
      <t>シ</t>
    </rPh>
    <phoneticPr fontId="22"/>
  </si>
  <si>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3"/>
  </si>
  <si>
    <t>稼働率</t>
    <rPh sb="0" eb="2">
      <t>カドウ</t>
    </rPh>
    <rPh sb="2" eb="3">
      <t>リツ</t>
    </rPh>
    <phoneticPr fontId="22"/>
  </si>
  <si>
    <t>％</t>
    <phoneticPr fontId="22"/>
  </si>
  <si>
    <t>1月</t>
    <rPh sb="1" eb="2">
      <t>ガツ</t>
    </rPh>
    <phoneticPr fontId="22"/>
  </si>
  <si>
    <t>2月</t>
    <rPh sb="1" eb="2">
      <t>ガツ</t>
    </rPh>
    <phoneticPr fontId="22"/>
  </si>
  <si>
    <t>3月</t>
    <rPh sb="1" eb="2">
      <t>ガツ</t>
    </rPh>
    <phoneticPr fontId="22"/>
  </si>
  <si>
    <t>4月</t>
  </si>
  <si>
    <t>5月</t>
  </si>
  <si>
    <t>6月</t>
  </si>
  <si>
    <t>7月</t>
  </si>
  <si>
    <t>8月</t>
  </si>
  <si>
    <t>9月</t>
  </si>
  <si>
    <t>10月</t>
  </si>
  <si>
    <t>11月</t>
  </si>
  <si>
    <t>12月</t>
  </si>
  <si>
    <t>年間平均稼働率（％）</t>
    <rPh sb="0" eb="2">
      <t>ネンカン</t>
    </rPh>
    <rPh sb="2" eb="4">
      <t>ヘイキン</t>
    </rPh>
    <rPh sb="4" eb="6">
      <t>カドウ</t>
    </rPh>
    <rPh sb="6" eb="7">
      <t>リツ</t>
    </rPh>
    <phoneticPr fontId="3"/>
  </si>
  <si>
    <t>外気温度</t>
    <rPh sb="0" eb="2">
      <t>ガイキ</t>
    </rPh>
    <rPh sb="2" eb="4">
      <t>オンド</t>
    </rPh>
    <phoneticPr fontId="3"/>
  </si>
  <si>
    <t>湿球温度</t>
    <rPh sb="0" eb="2">
      <t>シッキュウ</t>
    </rPh>
    <rPh sb="2" eb="4">
      <t>オンド</t>
    </rPh>
    <phoneticPr fontId="3"/>
  </si>
  <si>
    <t>負荷率計算書</t>
    <phoneticPr fontId="3"/>
  </si>
  <si>
    <t>出力値</t>
    <rPh sb="0" eb="2">
      <t>シュツリョク</t>
    </rPh>
    <rPh sb="2" eb="3">
      <t>チ</t>
    </rPh>
    <phoneticPr fontId="3"/>
  </si>
  <si>
    <t>※Cは外気温度32度または凝縮温度40℃（冷却水温度32℃）の冷凍能力を100％にした場合の消費電力の補正率に修正</t>
    <rPh sb="3" eb="5">
      <t>ガイキ</t>
    </rPh>
    <rPh sb="5" eb="7">
      <t>オンド</t>
    </rPh>
    <rPh sb="9" eb="10">
      <t>ド</t>
    </rPh>
    <rPh sb="55" eb="57">
      <t>シュウセイ</t>
    </rPh>
    <phoneticPr fontId="3"/>
  </si>
  <si>
    <t>蒸発温度または冷却水温度</t>
    <rPh sb="0" eb="2">
      <t>ジョウハツ</t>
    </rPh>
    <rPh sb="2" eb="4">
      <t>オンド</t>
    </rPh>
    <rPh sb="7" eb="10">
      <t>レイキャクスイ</t>
    </rPh>
    <rPh sb="10" eb="12">
      <t>オンド</t>
    </rPh>
    <phoneticPr fontId="3"/>
  </si>
  <si>
    <t>周囲温度</t>
    <rPh sb="0" eb="2">
      <t>シュウイ</t>
    </rPh>
    <rPh sb="2" eb="4">
      <t>オンド</t>
    </rPh>
    <phoneticPr fontId="3"/>
  </si>
  <si>
    <t>C=B*100/A</t>
    <phoneticPr fontId="3"/>
  </si>
  <si>
    <t>消費電力</t>
    <rPh sb="0" eb="2">
      <t>ショウヒ</t>
    </rPh>
    <rPh sb="2" eb="4">
      <t>デンリョク</t>
    </rPh>
    <phoneticPr fontId="3"/>
  </si>
  <si>
    <t>A</t>
    <phoneticPr fontId="3"/>
  </si>
  <si>
    <t>B</t>
    <phoneticPr fontId="3"/>
  </si>
  <si>
    <t>C</t>
    <phoneticPr fontId="3"/>
  </si>
  <si>
    <t>空冷式</t>
    <rPh sb="0" eb="3">
      <t>クウレイシキ</t>
    </rPh>
    <phoneticPr fontId="3"/>
  </si>
  <si>
    <t>能力変化率%</t>
    <rPh sb="0" eb="2">
      <t>ノウリョク</t>
    </rPh>
    <rPh sb="2" eb="4">
      <t>ヘンカ</t>
    </rPh>
    <rPh sb="4" eb="5">
      <t>リツ</t>
    </rPh>
    <phoneticPr fontId="3"/>
  </si>
  <si>
    <t>電力変化率%</t>
    <rPh sb="0" eb="2">
      <t>デンリョク</t>
    </rPh>
    <rPh sb="2" eb="4">
      <t>ヘンカ</t>
    </rPh>
    <rPh sb="4" eb="5">
      <t>リツ</t>
    </rPh>
    <phoneticPr fontId="3"/>
  </si>
  <si>
    <t xml:space="preserve">外気温度補正率% </t>
    <rPh sb="0" eb="2">
      <t>ガイキ</t>
    </rPh>
    <rPh sb="2" eb="4">
      <t>オンド</t>
    </rPh>
    <rPh sb="4" eb="6">
      <t>ホセイ</t>
    </rPh>
    <rPh sb="6" eb="7">
      <t>リツ</t>
    </rPh>
    <phoneticPr fontId="22"/>
  </si>
  <si>
    <t>能力変化率</t>
    <rPh sb="0" eb="2">
      <t>ノウリョク</t>
    </rPh>
    <rPh sb="2" eb="4">
      <t>ヘンカ</t>
    </rPh>
    <rPh sb="4" eb="5">
      <t>リツ</t>
    </rPh>
    <phoneticPr fontId="3"/>
  </si>
  <si>
    <t>電力変化率</t>
    <rPh sb="0" eb="2">
      <t>デンリョク</t>
    </rPh>
    <rPh sb="2" eb="4">
      <t>ヘンカ</t>
    </rPh>
    <rPh sb="4" eb="5">
      <t>リツ</t>
    </rPh>
    <phoneticPr fontId="3"/>
  </si>
  <si>
    <t>1月</t>
    <rPh sb="1" eb="2">
      <t>ガツ</t>
    </rPh>
    <phoneticPr fontId="3"/>
  </si>
  <si>
    <t>2月</t>
    <rPh sb="1" eb="2">
      <t>ガツ</t>
    </rPh>
    <phoneticPr fontId="3"/>
  </si>
  <si>
    <t>3月</t>
  </si>
  <si>
    <t>年間外気補正率%</t>
    <rPh sb="0" eb="2">
      <t>ネンカン</t>
    </rPh>
    <rPh sb="2" eb="4">
      <t>ガイキ</t>
    </rPh>
    <rPh sb="4" eb="6">
      <t>ホセイ</t>
    </rPh>
    <rPh sb="6" eb="7">
      <t>リツ</t>
    </rPh>
    <phoneticPr fontId="3"/>
  </si>
  <si>
    <t>データーベース</t>
    <phoneticPr fontId="3"/>
  </si>
  <si>
    <t>呼称出力</t>
    <rPh sb="0" eb="2">
      <t>コショウ</t>
    </rPh>
    <rPh sb="2" eb="4">
      <t>シュツリョク</t>
    </rPh>
    <phoneticPr fontId="3"/>
  </si>
  <si>
    <t>空冷式　外気温度補正</t>
    <rPh sb="0" eb="3">
      <t>クウレイシキ</t>
    </rPh>
    <rPh sb="4" eb="6">
      <t>ガイキ</t>
    </rPh>
    <rPh sb="6" eb="8">
      <t>オンド</t>
    </rPh>
    <rPh sb="8" eb="10">
      <t>ホセイ</t>
    </rPh>
    <phoneticPr fontId="3"/>
  </si>
  <si>
    <t>37ｋW以下</t>
    <rPh sb="4" eb="6">
      <t>イカ</t>
    </rPh>
    <phoneticPr fontId="3"/>
  </si>
  <si>
    <t>能力変化率％</t>
    <rPh sb="0" eb="2">
      <t>ノウリョク</t>
    </rPh>
    <rPh sb="2" eb="4">
      <t>ヘンカ</t>
    </rPh>
    <rPh sb="4" eb="5">
      <t>リツ</t>
    </rPh>
    <phoneticPr fontId="3"/>
  </si>
  <si>
    <t>条件</t>
    <rPh sb="0" eb="2">
      <t>ジョウケン</t>
    </rPh>
    <phoneticPr fontId="3"/>
  </si>
  <si>
    <t>20℃以下は、20℃と同じと仮定</t>
    <rPh sb="2" eb="5">
      <t>ドイカ</t>
    </rPh>
    <rPh sb="11" eb="12">
      <t>オナ</t>
    </rPh>
    <rPh sb="14" eb="16">
      <t>カテイ</t>
    </rPh>
    <phoneticPr fontId="3"/>
  </si>
  <si>
    <t>40℃以上は40℃と同じと仮定</t>
    <rPh sb="3" eb="4">
      <t>イ</t>
    </rPh>
    <rPh sb="4" eb="5">
      <t>ジョウ</t>
    </rPh>
    <rPh sb="10" eb="11">
      <t>オナ</t>
    </rPh>
    <rPh sb="13" eb="15">
      <t>カテイ</t>
    </rPh>
    <phoneticPr fontId="3"/>
  </si>
  <si>
    <t>電力変化率％</t>
    <rPh sb="0" eb="2">
      <t>デンリョク</t>
    </rPh>
    <rPh sb="2" eb="4">
      <t>ヘンカ</t>
    </rPh>
    <rPh sb="4" eb="5">
      <t>リツ</t>
    </rPh>
    <phoneticPr fontId="3"/>
  </si>
  <si>
    <t>37ｋW　以上</t>
    <rPh sb="5" eb="7">
      <t>イジョウ</t>
    </rPh>
    <phoneticPr fontId="3"/>
  </si>
  <si>
    <t>25℃以下は、25℃と同じと仮定</t>
    <rPh sb="2" eb="5">
      <t>ドイカ</t>
    </rPh>
    <rPh sb="11" eb="12">
      <t>オナ</t>
    </rPh>
    <rPh sb="14" eb="16">
      <t>カテイ</t>
    </rPh>
    <phoneticPr fontId="3"/>
  </si>
  <si>
    <t>35℃以上は、35℃と同じと仮定</t>
    <rPh sb="3" eb="4">
      <t>イ</t>
    </rPh>
    <rPh sb="4" eb="5">
      <t>ジョウ</t>
    </rPh>
    <rPh sb="11" eb="12">
      <t>オナ</t>
    </rPh>
    <rPh sb="14" eb="16">
      <t>カテイ</t>
    </rPh>
    <phoneticPr fontId="3"/>
  </si>
  <si>
    <t>水冷式　外気温度補正</t>
    <rPh sb="0" eb="3">
      <t>スイレイシキ</t>
    </rPh>
    <rPh sb="4" eb="6">
      <t>ガイキ</t>
    </rPh>
    <rPh sb="6" eb="8">
      <t>オンド</t>
    </rPh>
    <rPh sb="8" eb="10">
      <t>ホセイ</t>
    </rPh>
    <phoneticPr fontId="3"/>
  </si>
  <si>
    <t>凝縮温度</t>
    <rPh sb="0" eb="2">
      <t>ギョウシュク</t>
    </rPh>
    <rPh sb="2" eb="4">
      <t>オンド</t>
    </rPh>
    <phoneticPr fontId="3"/>
  </si>
  <si>
    <t>湿球温度</t>
    <rPh sb="0" eb="1">
      <t>シツ</t>
    </rPh>
    <rPh sb="1" eb="2">
      <t>キュウ</t>
    </rPh>
    <rPh sb="2" eb="4">
      <t>オンド</t>
    </rPh>
    <phoneticPr fontId="3"/>
  </si>
  <si>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3"/>
  </si>
  <si>
    <t>水冷式は、凝縮温度－8℃＝冷却水温度とする</t>
    <rPh sb="0" eb="2">
      <t>スイレイ</t>
    </rPh>
    <rPh sb="2" eb="3">
      <t>シキ</t>
    </rPh>
    <rPh sb="5" eb="7">
      <t>ギョウシュク</t>
    </rPh>
    <rPh sb="7" eb="9">
      <t>オンド</t>
    </rPh>
    <rPh sb="13" eb="16">
      <t>レイキャクスイ</t>
    </rPh>
    <rPh sb="16" eb="18">
      <t>オンド</t>
    </rPh>
    <phoneticPr fontId="3"/>
  </si>
  <si>
    <t>冷却水温度＝湿球温度とする。</t>
    <rPh sb="0" eb="3">
      <t>レイキャクスイ</t>
    </rPh>
    <rPh sb="3" eb="5">
      <t>オンド</t>
    </rPh>
    <rPh sb="6" eb="8">
      <t>シッキュウ</t>
    </rPh>
    <rPh sb="8" eb="10">
      <t>オンド</t>
    </rPh>
    <phoneticPr fontId="3"/>
  </si>
  <si>
    <t>【冷凍冷蔵倉庫・食品製造工場】</t>
    <phoneticPr fontId="3"/>
  </si>
  <si>
    <t>冷蔵冷凍倉庫</t>
  </si>
  <si>
    <t>：下表の黄色の部分を記入すること</t>
    <rPh sb="1" eb="3">
      <t>カヒョウ</t>
    </rPh>
    <rPh sb="4" eb="6">
      <t>キイロ</t>
    </rPh>
    <rPh sb="7" eb="9">
      <t>ブブン</t>
    </rPh>
    <rPh sb="10" eb="12">
      <t>キニュウ</t>
    </rPh>
    <phoneticPr fontId="3"/>
  </si>
  <si>
    <r>
      <t>　　　　　</t>
    </r>
    <r>
      <rPr>
        <u/>
        <sz val="14"/>
        <rFont val="ＭＳ Ｐゴシック"/>
        <family val="3"/>
        <charset val="128"/>
      </rPr>
      <t>※　記入方法</t>
    </r>
    <rPh sb="7" eb="9">
      <t>キニュウ</t>
    </rPh>
    <rPh sb="9" eb="11">
      <t>ホウホウ</t>
    </rPh>
    <phoneticPr fontId="3"/>
  </si>
  <si>
    <t>※　記入方法：</t>
    <phoneticPr fontId="3"/>
  </si>
  <si>
    <t>冷却方式：</t>
    <rPh sb="0" eb="2">
      <t>レイキャク</t>
    </rPh>
    <rPh sb="2" eb="4">
      <t>ホウシキ</t>
    </rPh>
    <phoneticPr fontId="3"/>
  </si>
  <si>
    <t>凝縮温度又は外気温度：</t>
    <rPh sb="0" eb="2">
      <t>ギョウシュク</t>
    </rPh>
    <rPh sb="2" eb="4">
      <t>オンド</t>
    </rPh>
    <rPh sb="4" eb="5">
      <t>マタ</t>
    </rPh>
    <rPh sb="6" eb="8">
      <t>ガイキ</t>
    </rPh>
    <rPh sb="8" eb="10">
      <t>オンド</t>
    </rPh>
    <phoneticPr fontId="22"/>
  </si>
  <si>
    <t>蒸発温度：</t>
    <rPh sb="0" eb="4">
      <t>ジョウハツオンド</t>
    </rPh>
    <phoneticPr fontId="22"/>
  </si>
  <si>
    <t>冷凍能力（1台あたりの値）：</t>
    <rPh sb="0" eb="2">
      <t>レイトウ</t>
    </rPh>
    <rPh sb="2" eb="4">
      <t>ノウリョク</t>
    </rPh>
    <rPh sb="6" eb="7">
      <t>ダイ</t>
    </rPh>
    <rPh sb="11" eb="12">
      <t>アタイ</t>
    </rPh>
    <phoneticPr fontId="3"/>
  </si>
  <si>
    <t>消費電力（1台あたりの値）：</t>
    <rPh sb="0" eb="2">
      <t>ショウヒ</t>
    </rPh>
    <rPh sb="2" eb="4">
      <t>デンリョク</t>
    </rPh>
    <rPh sb="6" eb="7">
      <t>ダイ</t>
    </rPh>
    <rPh sb="11" eb="12">
      <t>アタイ</t>
    </rPh>
    <phoneticPr fontId="3"/>
  </si>
  <si>
    <t>脱炭素型自然冷媒機器</t>
  </si>
  <si>
    <t>に必要事項を入力してください。</t>
    <rPh sb="1" eb="3">
      <t>ヒツヨウ</t>
    </rPh>
    <rPh sb="3" eb="5">
      <t>ジコウ</t>
    </rPh>
    <rPh sb="6" eb="8">
      <t>ニュウリョク</t>
    </rPh>
    <phoneticPr fontId="3"/>
  </si>
  <si>
    <t>黄色の部分</t>
    <phoneticPr fontId="3"/>
  </si>
  <si>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3"/>
  </si>
  <si>
    <t>①×②×③の合計値が自動計算されます。
内蔵型ショーケースの場合は、JISの試験方法等に基づくカタログ値（根拠書として添付）を入力してください。</t>
    <phoneticPr fontId="3"/>
  </si>
  <si>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3"/>
  </si>
  <si>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3"/>
  </si>
  <si>
    <t>系統No.（　　）　－　型式No.（　　）</t>
    <rPh sb="0" eb="2">
      <t>ケイトウ</t>
    </rPh>
    <rPh sb="12" eb="14">
      <t>カタシキ</t>
    </rPh>
    <phoneticPr fontId="3"/>
  </si>
  <si>
    <t>台数（同系統内、同じ型式のものに限る）</t>
    <rPh sb="0" eb="2">
      <t>ダイスウ</t>
    </rPh>
    <rPh sb="3" eb="4">
      <t>ドウ</t>
    </rPh>
    <rPh sb="4" eb="6">
      <t>ケイトウ</t>
    </rPh>
    <rPh sb="6" eb="7">
      <t>ナイ</t>
    </rPh>
    <rPh sb="8" eb="9">
      <t>オナ</t>
    </rPh>
    <rPh sb="10" eb="12">
      <t>カタシキ</t>
    </rPh>
    <rPh sb="16" eb="17">
      <t>カギ</t>
    </rPh>
    <phoneticPr fontId="3"/>
  </si>
  <si>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3"/>
  </si>
  <si>
    <t>④冷凍機年間消費電力
（１台あたりの値）</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</si>
  <si>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</si>
  <si>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
（１台あたりの値）</t>
    <rPh sb="1" eb="3">
      <t>レイバイ</t>
    </rPh>
    <rPh sb="3" eb="5">
      <t>ホユウ</t>
    </rPh>
    <rPh sb="5" eb="6">
      <t>リョウ</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</si>
  <si>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</si>
  <si>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⑨冷媒保有量（１台あたりの値）</t>
    <rPh sb="1" eb="3">
      <t>レイバイ</t>
    </rPh>
    <rPh sb="3" eb="5">
      <t>ホユウ</t>
    </rPh>
    <rPh sb="5" eb="6">
      <t>リョウ</t>
    </rPh>
    <phoneticPr fontId="3"/>
  </si>
  <si>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3"/>
  </si>
  <si>
    <t>別紙１</t>
    <rPh sb="0" eb="2">
      <t>ベッシ</t>
    </rPh>
    <phoneticPr fontId="3"/>
  </si>
  <si>
    <t>別紙１</t>
    <rPh sb="0" eb="2">
      <t>ベッシ</t>
    </rPh>
    <phoneticPr fontId="3"/>
  </si>
  <si>
    <t>コールドチェーンを支える冷凍冷蔵機器の脱フロン・脱炭素化推進事業　実施計画書兼報告書（２／３）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7">
      <t>ケイカク</t>
    </rPh>
    <rPh sb="37" eb="38">
      <t>ショ</t>
    </rPh>
    <rPh sb="38" eb="39">
      <t>ケン</t>
    </rPh>
    <phoneticPr fontId="3"/>
  </si>
  <si>
    <t>別紙1 実施計画書兼報告書（2/3）の（別添1）</t>
    <phoneticPr fontId="3"/>
  </si>
  <si>
    <t>別紙1 実施計画書兼報告書（2/3）の（別添2）</t>
    <rPh sb="0" eb="2">
      <t>ベッシ</t>
    </rPh>
    <rPh sb="4" eb="6">
      <t>ジッシ</t>
    </rPh>
    <rPh sb="6" eb="9">
      <t>ケイカクショ</t>
    </rPh>
    <rPh sb="9" eb="10">
      <t>ケン</t>
    </rPh>
    <rPh sb="10" eb="13">
      <t>ホウコクショ</t>
    </rPh>
    <phoneticPr fontId="3"/>
  </si>
  <si>
    <t>系統ごとの集計表として利用可能です。系統No.(1)-集計表のように記入して下さい。
系統内に自然冷媒機器が1台のみ、あるいは複数台であっても同一型式の機器しかない場合は、本シートは省略し、別紙1（2/3）(全系統の集計表)及び、別紙1（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3"/>
  </si>
  <si>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・冷凍冷蔵倉庫・食品製造工場：原則として、別紙1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3"/>
  </si>
  <si>
    <t>：別紙1（別添2）より転記すること</t>
    <rPh sb="11" eb="13">
      <t>テンキ</t>
    </rPh>
    <phoneticPr fontId="3"/>
  </si>
  <si>
    <t>⑪年間冷媒漏洩率</t>
  </si>
  <si>
    <t>原則として、脱炭素型自然冷媒機器と比較対象フロン冷媒機器は同じ漏洩率を用いてください。環境省 HFC等４ガス分科会「HFC等４ガス分野における排出量の算定方法」から当該装置に係る係数（見直し後の使用時漏えい率）を記入してください。もしくは、実績等に基づく漏洩率が把握可能な場合には、実績等に基づく漏洩率を記入し、根拠となる資料を添付してください。</t>
  </si>
  <si>
    <t>（※１）申請内容については、申請者が責を負います。
　　　⇒注意：「自動計算」機能を使用する際、記入要領に従わない入力や機能の改ざん等を行うことは不正行為とみなします。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30" eb="32">
      <t>チュウイ</t>
    </rPh>
    <rPh sb="34" eb="36">
      <t>ジドウ</t>
    </rPh>
    <rPh sb="36" eb="38">
      <t>ケイサン</t>
    </rPh>
    <rPh sb="39" eb="41">
      <t>キノウ</t>
    </rPh>
    <rPh sb="42" eb="44">
      <t>シヨウ</t>
    </rPh>
    <rPh sb="46" eb="47">
      <t>サイ</t>
    </rPh>
    <rPh sb="60" eb="62">
      <t>キノウ</t>
    </rPh>
    <rPh sb="63" eb="64">
      <t>カイ</t>
    </rPh>
    <rPh sb="66" eb="67">
      <t>ナド</t>
    </rPh>
    <rPh sb="68" eb="69">
      <t>オコナ</t>
    </rPh>
    <rPh sb="73" eb="75">
      <t>フセイ</t>
    </rPh>
    <rPh sb="75" eb="77">
      <t>コウイ</t>
    </rPh>
    <rPh sb="132" eb="134">
      <t>シチュウ</t>
    </rPh>
    <rPh sb="135" eb="138">
      <t>ヘイキンチ</t>
    </rPh>
    <rPh sb="139" eb="141">
      <t>ジドウ</t>
    </rPh>
    <rPh sb="141" eb="143">
      <t>ケイサン</t>
    </rPh>
    <rPh sb="159" eb="161">
      <t>レイバイ</t>
    </rPh>
    <rPh sb="161" eb="162">
      <t>シュ</t>
    </rPh>
    <rPh sb="165" eb="167">
      <t>シュッカ</t>
    </rPh>
    <rPh sb="167" eb="169">
      <t>ダイスウ</t>
    </rPh>
    <rPh sb="170" eb="171">
      <t>カク</t>
    </rPh>
    <rPh sb="171" eb="173">
      <t>レイバイ</t>
    </rPh>
    <rPh sb="179" eb="181">
      <t>カジュウ</t>
    </rPh>
    <rPh sb="181" eb="183">
      <t>ヘイキン</t>
    </rPh>
    <rPh sb="185" eb="187">
      <t>ブンセキ</t>
    </rPh>
    <rPh sb="187" eb="188">
      <t>チ</t>
    </rPh>
    <phoneticPr fontId="3"/>
  </si>
  <si>
    <t>電力換算値として0.438を使用してください。</t>
    <rPh sb="0" eb="2">
      <t>デンリョク</t>
    </rPh>
    <rPh sb="2" eb="4">
      <t>カンサン</t>
    </rPh>
    <rPh sb="4" eb="5">
      <t>アタイ</t>
    </rPh>
    <rPh sb="14" eb="16">
      <t>シヨウ</t>
    </rPh>
    <phoneticPr fontId="3"/>
  </si>
  <si>
    <t>合計削減量（⑭＋⑮）</t>
    <phoneticPr fontId="3"/>
  </si>
  <si>
    <t>④冷凍機年間消費電力（１台あたりの値）　(①×②×③)</t>
    <rPh sb="1" eb="4">
      <t>レイトウキ</t>
    </rPh>
    <rPh sb="4" eb="6">
      <t>ネンカン</t>
    </rPh>
    <rPh sb="6" eb="8">
      <t>ショウヒ</t>
    </rPh>
    <rPh sb="8" eb="10">
      <t>デンリョク</t>
    </rPh>
    <phoneticPr fontId="3"/>
  </si>
  <si>
    <t>　2024年</t>
    <rPh sb="5" eb="6">
      <t>ネン</t>
    </rPh>
    <phoneticPr fontId="22"/>
  </si>
  <si>
    <t>コールドチェーンを支える冷凍冷蔵機器の脱フロン・脱炭素化推進事業　実施計画書兼報告書（１／３）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</si>
  <si>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事業の名称</t>
    <rPh sb="0" eb="2">
      <t>ジギョウ</t>
    </rPh>
    <rPh sb="3" eb="5">
      <t>メイショウ</t>
    </rPh>
    <phoneticPr fontId="3"/>
  </si>
  <si>
    <t>代表事業者</t>
    <rPh sb="0" eb="2">
      <t>ダイヒョウ</t>
    </rPh>
    <rPh sb="2" eb="5">
      <t>ジギョウシャ</t>
    </rPh>
    <phoneticPr fontId="3"/>
  </si>
  <si>
    <t>法人等の名称</t>
    <rPh sb="0" eb="2">
      <t>ホウジン</t>
    </rPh>
    <rPh sb="2" eb="3">
      <t>ナド</t>
    </rPh>
    <rPh sb="4" eb="6">
      <t>メイショウ</t>
    </rPh>
    <phoneticPr fontId="3"/>
  </si>
  <si>
    <t>所在地　（〒   -    ）</t>
    <rPh sb="0" eb="3">
      <t>ショザイチ</t>
    </rPh>
    <phoneticPr fontId="3"/>
  </si>
  <si>
    <t>事業の主たる実施場所（上記以外の場所に設備を導入する(又は導入した)場合）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7" eb="28">
      <t>マタ</t>
    </rPh>
    <rPh sb="29" eb="31">
      <t>ドウニュウ</t>
    </rPh>
    <rPh sb="34" eb="36">
      <t>バアイ</t>
    </rPh>
    <phoneticPr fontId="3"/>
  </si>
  <si>
    <t>名称</t>
    <rPh sb="0" eb="2">
      <t>メイショウ</t>
    </rPh>
    <phoneticPr fontId="3"/>
  </si>
  <si>
    <t>事業実施責任者</t>
    <rPh sb="0" eb="2">
      <t>ジギョウ</t>
    </rPh>
    <rPh sb="2" eb="4">
      <t>ジッシ</t>
    </rPh>
    <rPh sb="4" eb="7">
      <t>セキニンシャ</t>
    </rPh>
    <phoneticPr fontId="3"/>
  </si>
  <si>
    <t>所属機関名・部局・役職名</t>
    <rPh sb="0" eb="2">
      <t>ショゾク</t>
    </rPh>
    <rPh sb="2" eb="5">
      <t>キカンメイ</t>
    </rPh>
    <rPh sb="6" eb="8">
      <t>ブキョク</t>
    </rPh>
    <rPh sb="9" eb="12">
      <t>ヤクショクメイ</t>
    </rPh>
    <phoneticPr fontId="3"/>
  </si>
  <si>
    <t>氏名</t>
    <rPh sb="0" eb="2">
      <t>シメイ</t>
    </rPh>
    <phoneticPr fontId="3"/>
  </si>
  <si>
    <t>電話番号</t>
    <rPh sb="0" eb="2">
      <t>デンワ</t>
    </rPh>
    <rPh sb="2" eb="4">
      <t>バンゴウ</t>
    </rPh>
    <phoneticPr fontId="3"/>
  </si>
  <si>
    <t>FAX番号</t>
    <rPh sb="3" eb="5">
      <t>バンゴウ</t>
    </rPh>
    <phoneticPr fontId="3"/>
  </si>
  <si>
    <t>所属所在地　（〒   -    ）</t>
    <rPh sb="0" eb="2">
      <t>ショゾク</t>
    </rPh>
    <rPh sb="2" eb="5">
      <t>ショザイチ</t>
    </rPh>
    <phoneticPr fontId="3"/>
  </si>
  <si>
    <t>e-mail</t>
    <phoneticPr fontId="3"/>
  </si>
  <si>
    <r>
      <rPr>
        <b/>
        <sz val="11"/>
        <rFont val="ＭＳ Ｐゴシック"/>
        <family val="3"/>
        <charset val="128"/>
      </rPr>
      <t>事業担当者</t>
    </r>
    <r>
      <rPr>
        <sz val="11"/>
        <rFont val="ＭＳ Ｐゴシック"/>
        <family val="3"/>
        <charset val="128"/>
      </rPr>
      <t>（事業の窓口となる方）</t>
    </r>
    <phoneticPr fontId="3"/>
  </si>
  <si>
    <t>経理責任者</t>
    <rPh sb="0" eb="2">
      <t>ケイリ</t>
    </rPh>
    <rPh sb="2" eb="5">
      <t>セキニンシャ</t>
    </rPh>
    <phoneticPr fontId="3"/>
  </si>
  <si>
    <t>共同事業者
※複数の事業者による
共同申請の場合</t>
    <rPh sb="0" eb="2">
      <t>キョウドウ</t>
    </rPh>
    <rPh sb="2" eb="5">
      <t>ジギョウシャ</t>
    </rPh>
    <rPh sb="8" eb="10">
      <t>フクスウ</t>
    </rPh>
    <rPh sb="11" eb="13">
      <t>ジギョウ</t>
    </rPh>
    <rPh sb="13" eb="14">
      <t>シャ</t>
    </rPh>
    <rPh sb="20" eb="22">
      <t>シンセイ</t>
    </rPh>
    <rPh sb="23" eb="25">
      <t>バアイ</t>
    </rPh>
    <phoneticPr fontId="3"/>
  </si>
  <si>
    <t>所在地</t>
    <rPh sb="0" eb="3">
      <t>ショザイチ</t>
    </rPh>
    <phoneticPr fontId="3"/>
  </si>
  <si>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3"/>
  </si>
  <si>
    <t>法人等の名称</t>
    <rPh sb="0" eb="2">
      <t>ホウジン</t>
    </rPh>
    <rPh sb="2" eb="3">
      <t>トウ</t>
    </rPh>
    <rPh sb="4" eb="6">
      <t>メイショウメイショウ</t>
    </rPh>
    <phoneticPr fontId="3"/>
  </si>
  <si>
    <t>資本金</t>
    <rPh sb="0" eb="3">
      <t>シホンキン</t>
    </rPh>
    <phoneticPr fontId="3"/>
  </si>
  <si>
    <t>従業員数</t>
    <rPh sb="0" eb="3">
      <t>ジュウギョウイン</t>
    </rPh>
    <rPh sb="3" eb="4">
      <t>スウ</t>
    </rPh>
    <phoneticPr fontId="3"/>
  </si>
  <si>
    <t>規模</t>
    <rPh sb="0" eb="2">
      <t>キボ</t>
    </rPh>
    <phoneticPr fontId="3"/>
  </si>
  <si>
    <t>代表：</t>
    <rPh sb="0" eb="2">
      <t>ダイヒョウ</t>
    </rPh>
    <phoneticPr fontId="3"/>
  </si>
  <si>
    <t>共同：</t>
    <rPh sb="0" eb="2">
      <t>キョウドウ</t>
    </rPh>
    <phoneticPr fontId="3"/>
  </si>
  <si>
    <t>年度の区分及び補助事業期間</t>
    <rPh sb="0" eb="2">
      <t>ネンド</t>
    </rPh>
    <rPh sb="3" eb="5">
      <t>クブン</t>
    </rPh>
    <rPh sb="5" eb="6">
      <t>オヨ</t>
    </rPh>
    <rPh sb="7" eb="9">
      <t>ホジョ</t>
    </rPh>
    <rPh sb="9" eb="11">
      <t>ジギョウ</t>
    </rPh>
    <rPh sb="11" eb="13">
      <t>キカン</t>
    </rPh>
    <phoneticPr fontId="3"/>
  </si>
  <si>
    <t>単年度</t>
  </si>
  <si>
    <t>交付決定の日　～　　　　　　年　　　月　　　日</t>
  </si>
  <si>
    <t>導入施設の区分</t>
    <rPh sb="0" eb="2">
      <t>ドウニュウ</t>
    </rPh>
    <rPh sb="2" eb="4">
      <t>シセツ</t>
    </rPh>
    <rPh sb="5" eb="7">
      <t>クブン</t>
    </rPh>
    <phoneticPr fontId="3"/>
  </si>
  <si>
    <t>冷凍冷蔵倉庫</t>
    <phoneticPr fontId="3"/>
  </si>
  <si>
    <t>新設・更新の区分</t>
    <rPh sb="0" eb="2">
      <t>シンセツ</t>
    </rPh>
    <rPh sb="3" eb="5">
      <t>コウシン</t>
    </rPh>
    <rPh sb="6" eb="8">
      <t>クブン</t>
    </rPh>
    <phoneticPr fontId="3"/>
  </si>
  <si>
    <t>更新</t>
  </si>
  <si>
    <t>更新内容の詳細</t>
    <rPh sb="0" eb="2">
      <t>コウシン</t>
    </rPh>
    <rPh sb="2" eb="4">
      <t>ナイヨウ</t>
    </rPh>
    <rPh sb="5" eb="7">
      <t>ショウサイ</t>
    </rPh>
    <phoneticPr fontId="3"/>
  </si>
  <si>
    <t>特定フロンからの更新</t>
    <rPh sb="0" eb="2">
      <t>トクテイ</t>
    </rPh>
    <rPh sb="8" eb="10">
      <t>コウシン</t>
    </rPh>
    <phoneticPr fontId="3"/>
  </si>
  <si>
    <t>該当</t>
  </si>
  <si>
    <t>別置型ショーケースからの更新</t>
    <rPh sb="0" eb="2">
      <t>ベッチ</t>
    </rPh>
    <rPh sb="2" eb="3">
      <t>ガタ</t>
    </rPh>
    <rPh sb="12" eb="14">
      <t>コウシン</t>
    </rPh>
    <phoneticPr fontId="3"/>
  </si>
  <si>
    <t>非該当</t>
  </si>
  <si>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3"/>
  </si>
  <si>
    <t>【対象施設が冷凍冷蔵倉庫の場合】</t>
    <rPh sb="1" eb="3">
      <t>タイショウ</t>
    </rPh>
    <rPh sb="3" eb="5">
      <t>シセツ</t>
    </rPh>
    <rPh sb="6" eb="8">
      <t>レイトウ</t>
    </rPh>
    <rPh sb="8" eb="10">
      <t>レイゾウ</t>
    </rPh>
    <rPh sb="10" eb="12">
      <t>ソウコ</t>
    </rPh>
    <rPh sb="13" eb="15">
      <t>バアイ</t>
    </rPh>
    <phoneticPr fontId="3"/>
  </si>
  <si>
    <r>
      <t xml:space="preserve"> 有効容積 ：　　　　　　　　　　　　　　　　　　ｍ</t>
    </r>
    <r>
      <rPr>
        <vertAlign val="superscript"/>
        <sz val="11"/>
        <rFont val="ＭＳ Ｐ明朝"/>
        <family val="1"/>
        <charset val="128"/>
      </rPr>
      <t>３　</t>
    </r>
    <phoneticPr fontId="3"/>
  </si>
  <si>
    <t>導入する(又は導入した)脱炭素型自然冷媒機器概要、使用冷媒、方式及び台数</t>
    <rPh sb="0" eb="2">
      <t>ドウニュウ</t>
    </rPh>
    <rPh sb="5" eb="6">
      <t>マタ</t>
    </rPh>
    <rPh sb="7" eb="9">
      <t>ドウニュウ</t>
    </rPh>
    <rPh sb="12" eb="13">
      <t>ダツ</t>
    </rPh>
    <rPh sb="13" eb="15">
      <t>タンソ</t>
    </rPh>
    <rPh sb="15" eb="16">
      <t>ガタ</t>
    </rPh>
    <rPh sb="22" eb="24">
      <t>ガイヨウ</t>
    </rPh>
    <rPh sb="25" eb="27">
      <t>シヨウ</t>
    </rPh>
    <rPh sb="27" eb="29">
      <t>レイバイ</t>
    </rPh>
    <rPh sb="30" eb="32">
      <t>ホウシキ</t>
    </rPh>
    <rPh sb="32" eb="33">
      <t>オヨ</t>
    </rPh>
    <rPh sb="34" eb="36">
      <t>ダイスウ</t>
    </rPh>
    <phoneticPr fontId="3"/>
  </si>
  <si>
    <t>設備の導入に伴い撤去し、廃棄する(又は廃棄した)既存の冷凍等装置の概要、使用冷媒、方式、台数及び設置後経過年数　（ある場合のみ記入）</t>
    <rPh sb="0" eb="2">
      <t>セツビ</t>
    </rPh>
    <rPh sb="3" eb="5">
      <t>ドウニュウ</t>
    </rPh>
    <rPh sb="6" eb="7">
      <t>トモナ</t>
    </rPh>
    <rPh sb="8" eb="10">
      <t>テッキョ</t>
    </rPh>
    <rPh sb="12" eb="14">
      <t>ハイキ</t>
    </rPh>
    <rPh sb="17" eb="18">
      <t>マタ</t>
    </rPh>
    <rPh sb="19" eb="21">
      <t>ハイキ</t>
    </rPh>
    <rPh sb="24" eb="26">
      <t>キゾン</t>
    </rPh>
    <rPh sb="27" eb="29">
      <t>レイトウ</t>
    </rPh>
    <rPh sb="29" eb="30">
      <t>トウ</t>
    </rPh>
    <rPh sb="30" eb="32">
      <t>ソウチ</t>
    </rPh>
    <rPh sb="33" eb="35">
      <t>ガイヨウ</t>
    </rPh>
    <rPh sb="36" eb="38">
      <t>シヨウ</t>
    </rPh>
    <rPh sb="38" eb="40">
      <t>レイバイ</t>
    </rPh>
    <rPh sb="41" eb="43">
      <t>ホウシキ</t>
    </rPh>
    <rPh sb="44" eb="46">
      <t>ダイスウ</t>
    </rPh>
    <rPh sb="46" eb="47">
      <t>オヨ</t>
    </rPh>
    <rPh sb="48" eb="50">
      <t>セッチ</t>
    </rPh>
    <rPh sb="50" eb="51">
      <t>ゴ</t>
    </rPh>
    <rPh sb="51" eb="53">
      <t>ケイカ</t>
    </rPh>
    <rPh sb="53" eb="55">
      <t>ネンスウ</t>
    </rPh>
    <rPh sb="59" eb="61">
      <t>バアイ</t>
    </rPh>
    <rPh sb="63" eb="65">
      <t>キニュウ</t>
    </rPh>
    <phoneticPr fontId="3"/>
  </si>
  <si>
    <t>事業の効果</t>
    <rPh sb="0" eb="2">
      <t>ジギョウ</t>
    </rPh>
    <rPh sb="3" eb="5">
      <t>コウカ</t>
    </rPh>
    <phoneticPr fontId="3"/>
  </si>
  <si>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3"/>
  </si>
  <si>
    <r>
      <t xml:space="preserve">別紙２
</t>
    </r>
    <r>
      <rPr>
        <u/>
        <sz val="10"/>
        <rFont val="ＭＳ Ｐ明朝"/>
        <family val="1"/>
        <charset val="128"/>
      </rPr>
      <t>補助対象範囲の
経費総額</t>
    </r>
    <r>
      <rPr>
        <sz val="11"/>
        <rFont val="ＭＳ Ｐ明朝"/>
        <family val="1"/>
        <charset val="128"/>
      </rPr>
      <t xml:space="preserve">
（円）</t>
    </r>
    <rPh sb="0" eb="2">
      <t>ベッシ</t>
    </rPh>
    <rPh sb="4" eb="6">
      <t>ホジョ</t>
    </rPh>
    <rPh sb="6" eb="8">
      <t>タイショウ</t>
    </rPh>
    <rPh sb="8" eb="10">
      <t>ハンイ</t>
    </rPh>
    <rPh sb="12" eb="14">
      <t>ケイヒ</t>
    </rPh>
    <rPh sb="14" eb="16">
      <t>ソウガク</t>
    </rPh>
    <rPh sb="18" eb="19">
      <t>エン</t>
    </rPh>
    <phoneticPr fontId="3"/>
  </si>
  <si>
    <r>
      <t xml:space="preserve">　　　ﾄﾝ当たり削減費用
　　　　　（円/t）
</t>
    </r>
    <r>
      <rPr>
        <sz val="8"/>
        <rFont val="ＭＳ Ｐ明朝"/>
        <family val="1"/>
        <charset val="128"/>
      </rPr>
      <t>　（補助対象範囲の経費総額）÷
　（合計削減量（年間）*耐用年数）</t>
    </r>
    <rPh sb="26" eb="28">
      <t>ホジョ</t>
    </rPh>
    <rPh sb="28" eb="30">
      <t>タイショウ</t>
    </rPh>
    <rPh sb="30" eb="32">
      <t>ハンイ</t>
    </rPh>
    <rPh sb="33" eb="35">
      <t>ケイヒ</t>
    </rPh>
    <rPh sb="35" eb="37">
      <t>ソウガク</t>
    </rPh>
    <phoneticPr fontId="3"/>
  </si>
  <si>
    <t>ｴﾈﾙｷﾞｰ起源CO2削減量（年間）(ｷ)（ｔ）</t>
    <rPh sb="11" eb="14">
      <t>サクゲンリョウ</t>
    </rPh>
    <rPh sb="15" eb="17">
      <t>ネンカン</t>
    </rPh>
    <phoneticPr fontId="3"/>
  </si>
  <si>
    <t>冷媒漏洩CO2換算削減量（年間）(ｺ)（ｔ）</t>
    <rPh sb="9" eb="12">
      <t>サクゲンリョウ</t>
    </rPh>
    <rPh sb="13" eb="15">
      <t>ネンカン</t>
    </rPh>
    <phoneticPr fontId="3"/>
  </si>
  <si>
    <t>合計削減量（年間）（ｽ）（ｔ）</t>
    <rPh sb="0" eb="2">
      <t>ゴウケイ</t>
    </rPh>
    <rPh sb="2" eb="5">
      <t>サクゲンリョウ</t>
    </rPh>
    <phoneticPr fontId="3"/>
  </si>
  <si>
    <t>法定耐用年数
（年）</t>
    <rPh sb="0" eb="2">
      <t>ホウテイ</t>
    </rPh>
    <rPh sb="2" eb="4">
      <t>タイヨウ</t>
    </rPh>
    <rPh sb="4" eb="6">
      <t>ネンスウ</t>
    </rPh>
    <rPh sb="8" eb="9">
      <t>ネン</t>
    </rPh>
    <phoneticPr fontId="3"/>
  </si>
  <si>
    <t>裏面に記載の資料を添付してください。</t>
    <phoneticPr fontId="3"/>
  </si>
  <si>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３．複数事業者が共同申請となっている場合は、それぞれの事業者の役割及び関係の概要を説明した資料を添付すること。
　　リース契約を活用して共同申請を行った場合にあっては、リース契約書の写し、特約又は覚書等の写し、リース料から
　　補助金相当分が減額されることが説明できる書類（応募又は交付申請書の場合はそれぞれの(案)）を添付すること。
４．法定耐用年数の設定根拠を示すこと。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7" eb="119">
      <t>シンセイ</t>
    </rPh>
    <rPh sb="125" eb="127">
      <t>バアイ</t>
    </rPh>
    <rPh sb="134" eb="137">
      <t>ジギョウシャ</t>
    </rPh>
    <rPh sb="138" eb="140">
      <t>ヤクワリ</t>
    </rPh>
    <rPh sb="140" eb="141">
      <t>オヨ</t>
    </rPh>
    <rPh sb="142" eb="144">
      <t>カンケイ</t>
    </rPh>
    <rPh sb="145" eb="147">
      <t>ガイヨウ</t>
    </rPh>
    <rPh sb="148" eb="150">
      <t>セツメイ</t>
    </rPh>
    <rPh sb="152" eb="154">
      <t>シリョウ</t>
    </rPh>
    <rPh sb="155" eb="157">
      <t>テンプ</t>
    </rPh>
    <rPh sb="168" eb="170">
      <t>ケイヤク</t>
    </rPh>
    <rPh sb="171" eb="173">
      <t>カツヨウ</t>
    </rPh>
    <rPh sb="180" eb="181">
      <t>オコナ</t>
    </rPh>
    <rPh sb="183" eb="185">
      <t>バアイ</t>
    </rPh>
    <rPh sb="194" eb="197">
      <t>ケイヤクショ</t>
    </rPh>
    <rPh sb="198" eb="199">
      <t>ウツ</t>
    </rPh>
    <rPh sb="201" eb="203">
      <t>トクヤク</t>
    </rPh>
    <rPh sb="203" eb="204">
      <t>マタ</t>
    </rPh>
    <rPh sb="205" eb="207">
      <t>オボエガキ</t>
    </rPh>
    <rPh sb="207" eb="208">
      <t>トウ</t>
    </rPh>
    <rPh sb="209" eb="210">
      <t>ウツ</t>
    </rPh>
    <rPh sb="215" eb="216">
      <t>リョウ</t>
    </rPh>
    <rPh sb="221" eb="224">
      <t>ホジョキン</t>
    </rPh>
    <rPh sb="224" eb="227">
      <t>ソウトウブン</t>
    </rPh>
    <rPh sb="236" eb="238">
      <t>セツメイ</t>
    </rPh>
    <rPh sb="241" eb="243">
      <t>ショルイ</t>
    </rPh>
    <rPh sb="244" eb="246">
      <t>オウボ</t>
    </rPh>
    <rPh sb="246" eb="247">
      <t>マタ</t>
    </rPh>
    <rPh sb="248" eb="250">
      <t>コウフ</t>
    </rPh>
    <rPh sb="250" eb="252">
      <t>シンセイ</t>
    </rPh>
    <rPh sb="252" eb="253">
      <t>ショ</t>
    </rPh>
    <rPh sb="254" eb="256">
      <t>バアイ</t>
    </rPh>
    <rPh sb="263" eb="264">
      <t>アン</t>
    </rPh>
    <phoneticPr fontId="3"/>
  </si>
  <si>
    <t>コールドチェーンを支える冷凍冷蔵機器の脱フロン・脱炭素化推進事業　実施計画書兼報告書（３／３）Ａ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phoneticPr fontId="3"/>
  </si>
  <si>
    <t>＜補助事業の確実な実施＞</t>
    <phoneticPr fontId="3"/>
  </si>
  <si>
    <t>○記入上の注意
　資金調達計画や工事スケジュールなど、補助事業の確実な実施内容等について判り易く記載してください。</t>
    <rPh sb="35" eb="37">
      <t>ジッシ</t>
    </rPh>
    <rPh sb="37" eb="39">
      <t>ナイヨウ</t>
    </rPh>
    <rPh sb="39" eb="40">
      <t>ナド</t>
    </rPh>
    <rPh sb="44" eb="45">
      <t>ワカ</t>
    </rPh>
    <rPh sb="46" eb="47">
      <t>ヤス</t>
    </rPh>
    <phoneticPr fontId="3"/>
  </si>
  <si>
    <t>【電子申請への対応】　下記の項目から該当する項目を選択してください。</t>
    <rPh sb="1" eb="3">
      <t>デンシ</t>
    </rPh>
    <rPh sb="3" eb="5">
      <t>シンセイ</t>
    </rPh>
    <rPh sb="7" eb="9">
      <t>タイオウ</t>
    </rPh>
    <phoneticPr fontId="3"/>
  </si>
  <si>
    <t>☐</t>
  </si>
  <si>
    <t>補助金申請システム(jGrants)を利用した申請である</t>
    <phoneticPr fontId="3"/>
  </si>
  <si>
    <t>　□</t>
    <phoneticPr fontId="3"/>
  </si>
  <si>
    <t>次回から、補助金申請システム(jGrants)を利用したい</t>
    <rPh sb="0" eb="2">
      <t>ジカイ</t>
    </rPh>
    <phoneticPr fontId="3"/>
  </si>
  <si>
    <t xml:space="preserve">（その他、具体的対応）
</t>
    <rPh sb="5" eb="8">
      <t>グタイテキ</t>
    </rPh>
    <rPh sb="8" eb="10">
      <t>タイオウ</t>
    </rPh>
    <phoneticPr fontId="3"/>
  </si>
  <si>
    <t xml:space="preserve">【資金調達計画】 （応募申請書･交付申請書は自己資金・借入計画等について具体的に記載。完了実績報告書は記載不要）
</t>
    <rPh sb="1" eb="3">
      <t>シキン</t>
    </rPh>
    <rPh sb="3" eb="5">
      <t>チョウタツ</t>
    </rPh>
    <rPh sb="5" eb="7">
      <t>ケイカク</t>
    </rPh>
    <rPh sb="10" eb="12">
      <t>オウボ</t>
    </rPh>
    <rPh sb="12" eb="14">
      <t>シンセイ</t>
    </rPh>
    <rPh sb="14" eb="15">
      <t>ショ</t>
    </rPh>
    <rPh sb="16" eb="21">
      <t>コウフシンセイショ</t>
    </rPh>
    <rPh sb="22" eb="24">
      <t>ジコ</t>
    </rPh>
    <rPh sb="24" eb="26">
      <t>シキン</t>
    </rPh>
    <rPh sb="27" eb="29">
      <t>カリイレ</t>
    </rPh>
    <rPh sb="29" eb="31">
      <t>ケイカク</t>
    </rPh>
    <rPh sb="31" eb="32">
      <t>トウ</t>
    </rPh>
    <rPh sb="36" eb="39">
      <t>グタイテキ</t>
    </rPh>
    <rPh sb="40" eb="42">
      <t>キサイ</t>
    </rPh>
    <rPh sb="43" eb="45">
      <t>カンリョウ</t>
    </rPh>
    <rPh sb="45" eb="50">
      <t>ジッセキホウコクショ</t>
    </rPh>
    <rPh sb="51" eb="53">
      <t>キサイ</t>
    </rPh>
    <rPh sb="53" eb="55">
      <t>フヨウ</t>
    </rPh>
    <phoneticPr fontId="3"/>
  </si>
  <si>
    <t xml:space="preserve">【工事のスケジュール】 （応募申請書･交付申請書には「計画工程表」を添付。完了実績報告書は「実績工程表」を添付）
</t>
    <phoneticPr fontId="3"/>
  </si>
  <si>
    <t>【その他】（同一法人等において同時に二施設以上について、本事業による補助申請を行っている場合はその旨を記載）</t>
    <phoneticPr fontId="3"/>
  </si>
  <si>
    <t>＜脱炭素型自然冷媒機器導入効果の把握＞</t>
    <phoneticPr fontId="3"/>
  </si>
  <si>
    <t>【温室効果ガス削減効果の把握方法】　下記の項目から該当する１項目を選択してください。
　 ※個々の補助対象設備とは冷凍機1台毎、補機は1系統または機器毎を示します。</t>
    <phoneticPr fontId="3"/>
  </si>
  <si>
    <t>　□</t>
  </si>
  <si>
    <t>補助対象設備全体について、電力使用量を一括計測するための測定器を設置し、導入効果を把握する。
※↑補助対象設備以外の設備の電力測定は含まない。</t>
    <phoneticPr fontId="3"/>
  </si>
  <si>
    <t>個々の補助対象設備について、電力使用量を計測するための測定器を個別に設置し、導入効果を把握する。</t>
    <phoneticPr fontId="3"/>
  </si>
  <si>
    <t>個々の補助対象設備について、電力使用量及び稼働時間を計測するための測定器を個別に設置し、導入効果を詳細に把握する。</t>
    <phoneticPr fontId="3"/>
  </si>
  <si>
    <t xml:space="preserve">（その他､補足事項）
</t>
    <phoneticPr fontId="3"/>
  </si>
  <si>
    <t>＜温室効果ガス排出削減目標の設定、デコ活への参加、脱炭素先行地域への該当、エコ・ファースト認定の有無＞</t>
    <rPh sb="1" eb="3">
      <t>オンシツ</t>
    </rPh>
    <rPh sb="3" eb="5">
      <t>コウカ</t>
    </rPh>
    <rPh sb="7" eb="9">
      <t>ハイシュツ</t>
    </rPh>
    <rPh sb="9" eb="11">
      <t>サクゲン</t>
    </rPh>
    <rPh sb="11" eb="13">
      <t>モクヒョウ</t>
    </rPh>
    <rPh sb="14" eb="16">
      <t>セッテイ</t>
    </rPh>
    <rPh sb="19" eb="20">
      <t>カツ</t>
    </rPh>
    <rPh sb="22" eb="24">
      <t>サンカ</t>
    </rPh>
    <rPh sb="25" eb="26">
      <t>ダツ</t>
    </rPh>
    <rPh sb="26" eb="28">
      <t>タンソ</t>
    </rPh>
    <rPh sb="28" eb="30">
      <t>センコウ</t>
    </rPh>
    <rPh sb="30" eb="32">
      <t>チイキ</t>
    </rPh>
    <rPh sb="34" eb="36">
      <t>ガイトウ</t>
    </rPh>
    <rPh sb="45" eb="47">
      <t>ニンテイ</t>
    </rPh>
    <rPh sb="48" eb="50">
      <t>ウム</t>
    </rPh>
    <phoneticPr fontId="3"/>
  </si>
  <si>
    <r>
      <t>【温室効果ガス排出削減目標の設定】　下記の項目から該当する項目を選択してください。
※エコ・ファースト認定企業の場合はエビデンス不要。
※各チェック項目に該当する証拠書類(</t>
    </r>
    <r>
      <rPr>
        <sz val="10"/>
        <color rgb="FFFF0000"/>
        <rFont val="ＭＳ Ｐ明朝"/>
        <family val="1"/>
        <charset val="128"/>
      </rPr>
      <t>該当箇所にマーキングのこと</t>
    </r>
    <r>
      <rPr>
        <sz val="10"/>
        <rFont val="ＭＳ Ｐ明朝"/>
        <family val="1"/>
        <charset val="128"/>
      </rPr>
      <t>)を添付又は公表しているURLを記載してください。</t>
    </r>
    <rPh sb="37" eb="39">
      <t>ガイトウ</t>
    </rPh>
    <rPh sb="51" eb="53">
      <t>ニンテイ</t>
    </rPh>
    <rPh sb="53" eb="55">
      <t>キギョウ</t>
    </rPh>
    <rPh sb="56" eb="58">
      <t>バアイ</t>
    </rPh>
    <rPh sb="64" eb="66">
      <t>フヨウ</t>
    </rPh>
    <rPh sb="89" eb="90">
      <t>マタ</t>
    </rPh>
    <rPh sb="96" eb="98">
      <t>コウヒョウ</t>
    </rPh>
    <phoneticPr fontId="3"/>
  </si>
  <si>
    <t>2050年カーボンニュートラル達成目標（Scope1+2）を設定し公表している</t>
    <rPh sb="4" eb="5">
      <t>ネン</t>
    </rPh>
    <rPh sb="15" eb="17">
      <t>タッセイ</t>
    </rPh>
    <rPh sb="17" eb="19">
      <t>モクヒョウ</t>
    </rPh>
    <rPh sb="30" eb="32">
      <t>セッテイ</t>
    </rPh>
    <rPh sb="33" eb="35">
      <t>コウヒョウ</t>
    </rPh>
    <phoneticPr fontId="3"/>
  </si>
  <si>
    <t>カーボンニュートラル達成目標年限の前倒し、野心的な中間目標、Scope3の削減目標等、を設定し公表している
野心的な中間目標の例：2013 年度比 2030 年度 46％以上の削減</t>
    <rPh sb="54" eb="57">
      <t>ヤシンテキ</t>
    </rPh>
    <rPh sb="58" eb="60">
      <t>チュウカン</t>
    </rPh>
    <rPh sb="60" eb="62">
      <t>モクヒョウ</t>
    </rPh>
    <rPh sb="63" eb="64">
      <t>レイ</t>
    </rPh>
    <phoneticPr fontId="3"/>
  </si>
  <si>
    <t>【デコ活への参加】　下記の項目で該当する項目を選択してください。</t>
    <rPh sb="3" eb="4">
      <t>カツ</t>
    </rPh>
    <rPh sb="6" eb="8">
      <t>サンカ</t>
    </rPh>
    <phoneticPr fontId="3"/>
  </si>
  <si>
    <t>デコ活応援団（官民連携協議会）へ参画する</t>
    <rPh sb="2" eb="3">
      <t>カツ</t>
    </rPh>
    <rPh sb="3" eb="6">
      <t>オウエンダン</t>
    </rPh>
    <rPh sb="16" eb="18">
      <t>サンカク</t>
    </rPh>
    <phoneticPr fontId="3"/>
  </si>
  <si>
    <t>デコ活宣言を実施する</t>
    <rPh sb="2" eb="3">
      <t>カツ</t>
    </rPh>
    <rPh sb="3" eb="5">
      <t>センゲン</t>
    </rPh>
    <rPh sb="6" eb="8">
      <t>ジッシ</t>
    </rPh>
    <phoneticPr fontId="3"/>
  </si>
  <si>
    <t>【脱炭素先行地域への該当】　当該事業所の所在地が脱炭素先行地域に該当しているか選択してください。</t>
    <rPh sb="14" eb="16">
      <t>トウガイ</t>
    </rPh>
    <rPh sb="16" eb="19">
      <t>ジギョウショ</t>
    </rPh>
    <rPh sb="27" eb="29">
      <t>センコウ</t>
    </rPh>
    <phoneticPr fontId="3"/>
  </si>
  <si>
    <t>該当　　　【地域(都道府県/市町村)名：　　　　　　　/　　　　　　　　　】</t>
    <rPh sb="6" eb="8">
      <t>チイキ</t>
    </rPh>
    <rPh sb="9" eb="13">
      <t>トドウフケン</t>
    </rPh>
    <rPh sb="14" eb="17">
      <t>シチョウソン</t>
    </rPh>
    <rPh sb="18" eb="19">
      <t>メイ</t>
    </rPh>
    <phoneticPr fontId="3"/>
  </si>
  <si>
    <t>非該当</t>
    <rPh sb="0" eb="3">
      <t>ヒガイトウ</t>
    </rPh>
    <phoneticPr fontId="3"/>
  </si>
  <si>
    <t>【エコ・ファースト認定の有無】下記の項目で該当する項目を選択してください。</t>
    <rPh sb="9" eb="11">
      <t>ニンテイ</t>
    </rPh>
    <rPh sb="12" eb="14">
      <t>ウム</t>
    </rPh>
    <phoneticPr fontId="3"/>
  </si>
  <si>
    <t>認定されている</t>
    <rPh sb="0" eb="2">
      <t>ニンテイ</t>
    </rPh>
    <phoneticPr fontId="3"/>
  </si>
  <si>
    <t>（代表企業でない場合は以下を記載）
　 ・ 代表企業名：
 　・ グループ企業リストのURL：</t>
    <rPh sb="1" eb="3">
      <t>ダイヒョウ</t>
    </rPh>
    <rPh sb="3" eb="5">
      <t>キギョウ</t>
    </rPh>
    <rPh sb="8" eb="10">
      <t>バアイ</t>
    </rPh>
    <rPh sb="11" eb="13">
      <t>イカ</t>
    </rPh>
    <rPh sb="14" eb="16">
      <t>キサイ</t>
    </rPh>
    <rPh sb="22" eb="24">
      <t>ダイヒョウ</t>
    </rPh>
    <rPh sb="24" eb="27">
      <t>キギョウメイ</t>
    </rPh>
    <rPh sb="37" eb="39">
      <t>キギョウ</t>
    </rPh>
    <phoneticPr fontId="3"/>
  </si>
  <si>
    <t>認定されていない</t>
    <rPh sb="0" eb="2">
      <t>ニンテイ</t>
    </rPh>
    <phoneticPr fontId="3"/>
  </si>
  <si>
    <r>
      <t>大企業に求める条件　（先進的な中小企業もチェックすること）
※各チェック項目の証拠書類(</t>
    </r>
    <r>
      <rPr>
        <b/>
        <sz val="10"/>
        <color rgb="FFFF0000"/>
        <rFont val="ＭＳ Ｐ明朝"/>
        <family val="1"/>
        <charset val="128"/>
      </rPr>
      <t>該当箇所にマーキングのこと</t>
    </r>
    <r>
      <rPr>
        <b/>
        <sz val="10"/>
        <rFont val="ＭＳ Ｐ明朝"/>
        <family val="1"/>
        <charset val="128"/>
      </rPr>
      <t>)を添付してください。（添付資料を本文に紐づけること）</t>
    </r>
    <rPh sb="0" eb="3">
      <t>ダイキギョウ</t>
    </rPh>
    <rPh sb="4" eb="5">
      <t>モト</t>
    </rPh>
    <rPh sb="7" eb="9">
      <t>ジョウケン</t>
    </rPh>
    <rPh sb="29" eb="30">
      <t>カク</t>
    </rPh>
    <rPh sb="34" eb="36">
      <t>コウモク</t>
    </rPh>
    <rPh sb="37" eb="39">
      <t>ショウコ</t>
    </rPh>
    <rPh sb="39" eb="41">
      <t>ショルイ</t>
    </rPh>
    <rPh sb="42" eb="44">
      <t>ガイトウ</t>
    </rPh>
    <rPh sb="44" eb="46">
      <t>カショ</t>
    </rPh>
    <rPh sb="57" eb="59">
      <t>テンプ</t>
    </rPh>
    <phoneticPr fontId="3"/>
  </si>
  <si>
    <t>　　□　大企業　　　　　　□　先進的な中小企業　　　　　　□　該当なし　　　　　（該当するところに☑を入れる）</t>
    <rPh sb="4" eb="7">
      <t>ダイキギョウ</t>
    </rPh>
    <rPh sb="19" eb="21">
      <t>チュウショウ</t>
    </rPh>
    <rPh sb="41" eb="43">
      <t>ガイトウ</t>
    </rPh>
    <rPh sb="51" eb="52">
      <t>イ</t>
    </rPh>
    <phoneticPr fontId="3"/>
  </si>
  <si>
    <r>
      <rPr>
        <b/>
        <u/>
        <sz val="10"/>
        <rFont val="ＭＳ Ｐ明朝"/>
        <family val="1"/>
        <charset val="128"/>
      </rPr>
      <t xml:space="preserve">【必須項目】
</t>
    </r>
    <r>
      <rPr>
        <b/>
        <sz val="10"/>
        <rFont val="ＭＳ Ｐ明朝"/>
        <family val="1"/>
        <charset val="128"/>
      </rPr>
      <t>　</t>
    </r>
    <r>
      <rPr>
        <sz val="10"/>
        <rFont val="ＭＳ Ｐ明朝"/>
        <family val="1"/>
        <charset val="128"/>
      </rPr>
      <t>企業としての自然冷媒機器への転換目標（下記①②の両方）を設定した上で、交付決定時までに外部に公表していること。
　下記以上の目標水準を求める。</t>
    </r>
    <phoneticPr fontId="3"/>
  </si>
  <si>
    <t>① 新規導入機器についての転換目標</t>
    <rPh sb="2" eb="8">
      <t>シンキドウニュウキキ</t>
    </rPh>
    <rPh sb="13" eb="17">
      <t>テンカンモクヒョウ</t>
    </rPh>
    <phoneticPr fontId="3"/>
  </si>
  <si>
    <t>　【冷凍冷蔵倉庫・食品製造工場】</t>
    <phoneticPr fontId="3"/>
  </si>
  <si>
    <t>交付決定の日の属する年度以降は、自社内の主要冷凍冷蔵機器のうち、新設または更新によって導入する機器の100%を自然冷媒機器にすること。</t>
    <phoneticPr fontId="3"/>
  </si>
  <si>
    <t>　【食品小売店舗】</t>
    <phoneticPr fontId="3"/>
  </si>
  <si>
    <t>交付決定の日の属する年度以降は、新店舗及び冷凍機更新を伴う全面改装店舗の店舗数全体のうち、少なくとも１台以上の自然冷媒機器を導入する店舗の割合を50%以上にすること。(店舗ごとの自然冷媒機器導入割合は不問)</t>
    <phoneticPr fontId="3"/>
  </si>
  <si>
    <t>➁ 既設機器を含めた転換目標</t>
    <rPh sb="2" eb="4">
      <t>キセツ</t>
    </rPh>
    <rPh sb="4" eb="6">
      <t>キキ</t>
    </rPh>
    <rPh sb="7" eb="8">
      <t>フク</t>
    </rPh>
    <rPh sb="10" eb="14">
      <t>テンカンモクヒョウ</t>
    </rPh>
    <phoneticPr fontId="3"/>
  </si>
  <si>
    <t>　【冷凍冷蔵倉庫・食品製造工場・食品小売店舗】</t>
    <rPh sb="16" eb="20">
      <t>ショクヒンコウ</t>
    </rPh>
    <rPh sb="20" eb="22">
      <t>テンポ</t>
    </rPh>
    <phoneticPr fontId="3"/>
  </si>
  <si>
    <t>2030年及び2040年にそれぞれ達成することを目指す、既設機器を含めた自社内のすべての主要冷凍冷蔵機器のうちの自然冷媒機器の占める割合（原則として台数ベースで記載すること）。下表に示すこと。</t>
    <rPh sb="80" eb="82">
      <t>キサイ</t>
    </rPh>
    <rPh sb="88" eb="90">
      <t>カヒョウ</t>
    </rPh>
    <rPh sb="91" eb="92">
      <t>シメ</t>
    </rPh>
    <phoneticPr fontId="3"/>
  </si>
  <si>
    <t>既設機器を含めた転換目標</t>
    <rPh sb="0" eb="4">
      <t>キセツキキ</t>
    </rPh>
    <rPh sb="5" eb="6">
      <t>フク</t>
    </rPh>
    <rPh sb="8" eb="12">
      <t>テンカンモクヒョウ</t>
    </rPh>
    <phoneticPr fontId="3"/>
  </si>
  <si>
    <t>２０３０年</t>
    <rPh sb="4" eb="5">
      <t>ネン</t>
    </rPh>
    <phoneticPr fontId="3"/>
  </si>
  <si>
    <t>２０４０年</t>
    <rPh sb="4" eb="5">
      <t>ネン</t>
    </rPh>
    <phoneticPr fontId="3"/>
  </si>
  <si>
    <t>既設機器を含めた自社内全ての
主要冷凍冷蔵機器台数（台）</t>
    <rPh sb="0" eb="4">
      <t>キセツキキ</t>
    </rPh>
    <rPh sb="5" eb="6">
      <t>フク</t>
    </rPh>
    <rPh sb="8" eb="11">
      <t>ジシャナイ</t>
    </rPh>
    <rPh sb="11" eb="12">
      <t>スベ</t>
    </rPh>
    <rPh sb="15" eb="17">
      <t>シュヨウ</t>
    </rPh>
    <rPh sb="17" eb="21">
      <t>レイトウレイゾウ</t>
    </rPh>
    <rPh sb="21" eb="25">
      <t>キキダイスウ</t>
    </rPh>
    <rPh sb="26" eb="27">
      <t>ダイ</t>
    </rPh>
    <phoneticPr fontId="3"/>
  </si>
  <si>
    <t>主要冷凍冷蔵機器
（自然冷媒台数）</t>
    <rPh sb="0" eb="2">
      <t>シュヨウ</t>
    </rPh>
    <rPh sb="2" eb="8">
      <t>レイトウレイゾウキキ</t>
    </rPh>
    <rPh sb="10" eb="12">
      <t>シゼン</t>
    </rPh>
    <rPh sb="12" eb="14">
      <t>レイバイ</t>
    </rPh>
    <rPh sb="14" eb="16">
      <t>ダイスウ</t>
    </rPh>
    <phoneticPr fontId="3"/>
  </si>
  <si>
    <t>主要冷凍冷蔵機器
（％）</t>
    <rPh sb="0" eb="8">
      <t>シュヨウレイトウレイゾウキキ</t>
    </rPh>
    <phoneticPr fontId="3"/>
  </si>
  <si>
    <t>【転換目標の確認】　下記の項目から該当する項目を選択してください。（複数回答可）</t>
    <rPh sb="1" eb="3">
      <t>テンカン</t>
    </rPh>
    <rPh sb="3" eb="5">
      <t>モクヒョウ</t>
    </rPh>
    <rPh sb="6" eb="8">
      <t>カクニン</t>
    </rPh>
    <phoneticPr fontId="3"/>
  </si>
  <si>
    <t>ホームページ、CSR報告書等の自社媒体で取り組みをPRする（備考欄にURLを記載してください）</t>
    <rPh sb="30" eb="33">
      <t>ビコウラン</t>
    </rPh>
    <rPh sb="38" eb="40">
      <t>キサイ</t>
    </rPh>
    <phoneticPr fontId="3"/>
  </si>
  <si>
    <t>業界やマスメディア発行の情報誌等に掲載する（備考欄に情報誌を記載してください）</t>
    <rPh sb="26" eb="29">
      <t>ジョウホウシ</t>
    </rPh>
    <phoneticPr fontId="3"/>
  </si>
  <si>
    <t>上記以外の方法で行う（備考欄に詳細を記載してください）</t>
    <rPh sb="0" eb="2">
      <t>ジョウキ</t>
    </rPh>
    <rPh sb="2" eb="4">
      <t>イガイ</t>
    </rPh>
    <rPh sb="5" eb="7">
      <t>ホウホウ</t>
    </rPh>
    <rPh sb="8" eb="9">
      <t>オコナ</t>
    </rPh>
    <rPh sb="11" eb="13">
      <t>ビコウ</t>
    </rPh>
    <rPh sb="13" eb="14">
      <t>ラン</t>
    </rPh>
    <rPh sb="15" eb="17">
      <t>ショウサイ</t>
    </rPh>
    <rPh sb="18" eb="20">
      <t>キサイ</t>
    </rPh>
    <phoneticPr fontId="3"/>
  </si>
  <si>
    <t>（備考欄）</t>
    <rPh sb="1" eb="3">
      <t>ビコウ</t>
    </rPh>
    <rPh sb="3" eb="4">
      <t>ラン</t>
    </rPh>
    <phoneticPr fontId="3"/>
  </si>
  <si>
    <t>　●高水準の省エネ・再エネ活用の取組</t>
    <rPh sb="2" eb="5">
      <t>コウスイジュン</t>
    </rPh>
    <rPh sb="6" eb="7">
      <t>ショウ</t>
    </rPh>
    <phoneticPr fontId="3"/>
  </si>
  <si>
    <t>再エネ活用のためのデマンドレスポンスを導入していること（冷凍冷蔵倉庫）</t>
    <rPh sb="0" eb="1">
      <t>サイ</t>
    </rPh>
    <rPh sb="3" eb="5">
      <t>カツヨウ</t>
    </rPh>
    <rPh sb="19" eb="21">
      <t>ドウニュウ</t>
    </rPh>
    <phoneticPr fontId="3"/>
  </si>
  <si>
    <t>自家発電用再エネ発電設備の導入によって当該事業所の消費電力の5％以上を賄っていること（冷凍冷蔵倉庫）</t>
    <rPh sb="0" eb="2">
      <t>ジカ</t>
    </rPh>
    <rPh sb="2" eb="4">
      <t>ハツデン</t>
    </rPh>
    <rPh sb="4" eb="5">
      <t>ヨウ</t>
    </rPh>
    <rPh sb="5" eb="6">
      <t>サイ</t>
    </rPh>
    <rPh sb="8" eb="10">
      <t>ハツデン</t>
    </rPh>
    <rPh sb="10" eb="12">
      <t>セツビ</t>
    </rPh>
    <rPh sb="13" eb="15">
      <t>ドウニュウ</t>
    </rPh>
    <rPh sb="19" eb="21">
      <t>トウガイ</t>
    </rPh>
    <rPh sb="21" eb="24">
      <t>ジギョウショ</t>
    </rPh>
    <rPh sb="25" eb="27">
      <t>ショウヒ</t>
    </rPh>
    <rPh sb="27" eb="29">
      <t>デンリョク</t>
    </rPh>
    <rPh sb="32" eb="34">
      <t>イジョウ</t>
    </rPh>
    <rPh sb="35" eb="36">
      <t>マカナ</t>
    </rPh>
    <phoneticPr fontId="3"/>
  </si>
  <si>
    <t>冷凍機の排熱利用（食品製造工場）</t>
    <rPh sb="0" eb="3">
      <t>レイトウキ</t>
    </rPh>
    <rPh sb="4" eb="6">
      <t>ハイネツ</t>
    </rPh>
    <rPh sb="6" eb="8">
      <t>リヨウ</t>
    </rPh>
    <rPh sb="9" eb="11">
      <t>ショクヒン</t>
    </rPh>
    <rPh sb="11" eb="13">
      <t>セイゾウ</t>
    </rPh>
    <rPh sb="13" eb="15">
      <t>コウジョウ</t>
    </rPh>
    <phoneticPr fontId="3"/>
  </si>
  <si>
    <t>扉付きショーケースの導入（食品小売店舗）</t>
    <rPh sb="0" eb="1">
      <t>トビラ</t>
    </rPh>
    <rPh sb="1" eb="2">
      <t>ツ</t>
    </rPh>
    <rPh sb="10" eb="12">
      <t>ドウニュウ</t>
    </rPh>
    <rPh sb="13" eb="15">
      <t>ショクヒン</t>
    </rPh>
    <rPh sb="15" eb="17">
      <t>コウリ</t>
    </rPh>
    <rPh sb="17" eb="19">
      <t>テンポ</t>
    </rPh>
    <phoneticPr fontId="3"/>
  </si>
  <si>
    <t>　●再エネ活用の取組</t>
    <phoneticPr fontId="3"/>
  </si>
  <si>
    <t>再エネ電力の購入により当該事業所の消費電力の5%以上を賄っていること</t>
    <phoneticPr fontId="3"/>
  </si>
  <si>
    <t>再エネ活用のための蓄電池導入</t>
    <phoneticPr fontId="3"/>
  </si>
  <si>
    <t>再エネ100宣言への参加</t>
    <rPh sb="6" eb="8">
      <t>センゲン</t>
    </rPh>
    <rPh sb="10" eb="12">
      <t>サンカ</t>
    </rPh>
    <phoneticPr fontId="3"/>
  </si>
  <si>
    <t>RE100ヘの加盟</t>
    <rPh sb="7" eb="9">
      <t>カメイ</t>
    </rPh>
    <phoneticPr fontId="3"/>
  </si>
  <si>
    <t>上記いずれかに準ずる自主宣言の外部公表</t>
    <rPh sb="0" eb="2">
      <t>ジョウキ</t>
    </rPh>
    <rPh sb="7" eb="8">
      <t>ジュン</t>
    </rPh>
    <rPh sb="10" eb="12">
      <t>ジシュ</t>
    </rPh>
    <rPh sb="12" eb="14">
      <t>センゲン</t>
    </rPh>
    <rPh sb="15" eb="17">
      <t>ガイブ</t>
    </rPh>
    <rPh sb="17" eb="19">
      <t>コウヒョウ</t>
    </rPh>
    <phoneticPr fontId="3"/>
  </si>
  <si>
    <t>　●その他の取り組み（自由記述）</t>
    <phoneticPr fontId="3"/>
  </si>
  <si>
    <r>
      <t>＜再エネ等の取組の確認＞　　</t>
    </r>
    <r>
      <rPr>
        <sz val="11"/>
        <rFont val="ＭＳ Ｐ明朝"/>
        <family val="1"/>
        <charset val="128"/>
      </rPr>
      <t xml:space="preserve">合致している項目をチェックすること。
</t>
    </r>
    <r>
      <rPr>
        <b/>
        <sz val="11"/>
        <rFont val="ＭＳ Ｐ明朝"/>
        <family val="1"/>
        <charset val="128"/>
      </rPr>
      <t>※「大企業に求める条件」ではありません。（すべての事業者がチェック可能です）</t>
    </r>
    <rPh sb="1" eb="2">
      <t>サイ</t>
    </rPh>
    <rPh sb="4" eb="5">
      <t>ナド</t>
    </rPh>
    <rPh sb="6" eb="8">
      <t>トリクミ</t>
    </rPh>
    <rPh sb="9" eb="11">
      <t>カクニン</t>
    </rPh>
    <rPh sb="35" eb="38">
      <t>ダイキギョウ</t>
    </rPh>
    <rPh sb="39" eb="40">
      <t>モト</t>
    </rPh>
    <rPh sb="42" eb="44">
      <t>ジョウケン</t>
    </rPh>
    <rPh sb="58" eb="61">
      <t>ジギョウシャ</t>
    </rPh>
    <rPh sb="66" eb="68">
      <t>カノウ</t>
    </rPh>
    <phoneticPr fontId="3"/>
  </si>
  <si>
    <t>コールドチェーンを支える冷凍冷蔵機器の脱フロン・脱炭素化推進事業　実施計画書兼報告書（３／３）Ｂ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</si>
  <si>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複数年度事業実施内容</t>
    <rPh sb="6" eb="8">
      <t>ジッシ</t>
    </rPh>
    <rPh sb="8" eb="10">
      <t>ナイヨウ</t>
    </rPh>
    <phoneticPr fontId="3"/>
  </si>
  <si>
    <t>＜事業全体の実施工程表＞</t>
    <rPh sb="1" eb="5">
      <t>ジギョウゼンタイ</t>
    </rPh>
    <rPh sb="6" eb="8">
      <t>ジッシ</t>
    </rPh>
    <rPh sb="8" eb="10">
      <t>コウテイ</t>
    </rPh>
    <rPh sb="10" eb="11">
      <t>ヒョウ</t>
    </rPh>
    <phoneticPr fontId="3"/>
  </si>
  <si>
    <t>項目</t>
    <rPh sb="0" eb="2">
      <t>コウモク</t>
    </rPh>
    <phoneticPr fontId="3"/>
  </si>
  <si>
    <t>【1年目】</t>
    <rPh sb="2" eb="4">
      <t>ネンメ</t>
    </rPh>
    <phoneticPr fontId="3"/>
  </si>
  <si>
    <t>【2年目】</t>
    <rPh sb="2" eb="4">
      <t>ネンメ</t>
    </rPh>
    <phoneticPr fontId="3"/>
  </si>
  <si>
    <t>▽交付決定</t>
    <rPh sb="1" eb="5">
      <t>コウフケッテイ</t>
    </rPh>
    <phoneticPr fontId="3"/>
  </si>
  <si>
    <t>　1年目事業完了▽</t>
    <phoneticPr fontId="3"/>
  </si>
  <si>
    <t>2年目事業完了▽</t>
    <phoneticPr fontId="3"/>
  </si>
  <si>
    <t>＜事業全体の補助対象経費＞</t>
    <rPh sb="1" eb="5">
      <t>ジギョウゼンタイ</t>
    </rPh>
    <rPh sb="6" eb="12">
      <t>ホジョタイショウケイヒ</t>
    </rPh>
    <phoneticPr fontId="3"/>
  </si>
  <si>
    <t>(円）</t>
    <phoneticPr fontId="3"/>
  </si>
  <si>
    <t>合計</t>
    <rPh sb="0" eb="2">
      <t>ゴウケイ</t>
    </rPh>
    <phoneticPr fontId="3"/>
  </si>
  <si>
    <t>工事費</t>
    <rPh sb="0" eb="3">
      <t>コウジヒ</t>
    </rPh>
    <phoneticPr fontId="3"/>
  </si>
  <si>
    <t>設備費</t>
    <rPh sb="0" eb="3">
      <t>セツビヒ</t>
    </rPh>
    <phoneticPr fontId="3"/>
  </si>
  <si>
    <t>業務費</t>
    <rPh sb="0" eb="3">
      <t>ギョウムヒ</t>
    </rPh>
    <phoneticPr fontId="3"/>
  </si>
  <si>
    <t>事務費</t>
    <rPh sb="0" eb="3">
      <t>ジムヒ</t>
    </rPh>
    <phoneticPr fontId="3"/>
  </si>
  <si>
    <t>計</t>
    <rPh sb="0" eb="1">
      <t>ケイ</t>
    </rPh>
    <phoneticPr fontId="3"/>
  </si>
  <si>
    <t>＜複数年度事業としなければならない又は複数年度とした理由＞</t>
    <rPh sb="1" eb="5">
      <t>フクスウネンド</t>
    </rPh>
    <rPh sb="5" eb="7">
      <t>ジギョウ</t>
    </rPh>
    <rPh sb="17" eb="18">
      <t>マタ</t>
    </rPh>
    <rPh sb="19" eb="21">
      <t>フクスウ</t>
    </rPh>
    <rPh sb="21" eb="23">
      <t>ネンド</t>
    </rPh>
    <rPh sb="26" eb="28">
      <t>リユウ</t>
    </rPh>
    <phoneticPr fontId="3"/>
  </si>
  <si>
    <t>※分かりやすく具体的に記載してください。</t>
    <rPh sb="1" eb="2">
      <t>ワ</t>
    </rPh>
    <rPh sb="7" eb="10">
      <t>グタイテキ</t>
    </rPh>
    <rPh sb="11" eb="13">
      <t>キサイ</t>
    </rPh>
    <phoneticPr fontId="3"/>
  </si>
  <si>
    <t>※本シートは複数年度事業の場合のみ作成するものです。</t>
    <rPh sb="1" eb="2">
      <t>ホン</t>
    </rPh>
    <rPh sb="6" eb="10">
      <t>フクスウネンド</t>
    </rPh>
    <rPh sb="10" eb="12">
      <t>ジギョウ</t>
    </rPh>
    <rPh sb="13" eb="15">
      <t>バアイ</t>
    </rPh>
    <rPh sb="17" eb="19">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</si>
</sst>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_ "/>
    <numFmt numFmtId="177" formatCode="0.0;_쐀"/>
    <numFmt numFmtId="178" formatCode="0.0%"/>
    <numFmt numFmtId="179" formatCode="0.000000"/>
    <numFmt numFmtId="180" formatCode="0.000_ "/>
    <numFmt numFmtId="181" formatCode="0.0"/>
    <numFmt numFmtId="182" formatCode="#,##0.0_ "/>
    <numFmt numFmtId="183" formatCode="#,###"/>
    <numFmt numFmtId="184" formatCode="0;\-0;;@"/>
    <numFmt numFmtId="185" formatCode="0.0;\-0.0;;@"/>
    <numFmt numFmtId="186" formatCode="#,##0;\-0;;@"/>
    <numFmt numFmtId="187" formatCode="#,##0.0;\-0.0;;@"/>
    <numFmt numFmtId="188" formatCode="0.0_);[Red]\(0.0\)"/>
    <numFmt numFmtId="189" formatCode="#,##0.0;[Red]\-#,##0.0"/>
  </numFmts>
  <fonts count="46">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color indexed="8"/>
      <name val="ＭＳ Ｐゴシック"/>
      <family val="3"/>
      <charset val="128"/>
    </font>
    <font>
      <sz val="11"/>
      <color indexed="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sz val="11"/>
      <color indexed="10"/>
      <name val="ＭＳ ゴシック"/>
      <family val="3"/>
      <charset val="128"/>
    </font>
    <font>
      <b/>
      <sz val="11"/>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0"/>
      <color indexed="81"/>
      <name val="MS P ゴシック"/>
      <family val="3"/>
      <charset val="128"/>
    </font>
    <font>
      <b/>
      <sz val="11"/>
      <color rgb="FFFF0000"/>
      <name val="ＭＳ Ｐゴシック"/>
      <family val="3"/>
      <charset val="128"/>
    </font>
    <font>
      <b/>
      <sz val="12"/>
      <name val="ＭＳ Ｐゴシック"/>
      <family val="3"/>
      <charset val="128"/>
    </font>
    <font>
      <b/>
      <sz val="9"/>
      <color indexed="81"/>
      <name val="MS P ゴシック"/>
      <family val="3"/>
      <charset val="128"/>
    </font>
    <font>
      <b/>
      <sz val="14"/>
      <name val="ＭＳ Ｐゴシック"/>
      <family val="3"/>
      <charset val="128"/>
    </font>
    <font>
      <sz val="6"/>
      <name val="ＭＳ Ｐゴシック"/>
      <family val="2"/>
      <charset val="128"/>
      <scheme val="minor"/>
    </font>
    <font>
      <sz val="9"/>
      <color indexed="81"/>
      <name val="MS P ゴシック"/>
      <family val="3"/>
      <charset val="128"/>
    </font>
    <font>
      <u/>
      <sz val="14"/>
      <name val="ＭＳ Ｐゴシック"/>
      <family val="3"/>
      <charset val="128"/>
    </font>
    <font>
      <sz val="11"/>
      <color theme="1"/>
      <name val="ＭＳ Ｐゴシック"/>
      <family val="2"/>
      <charset val="128"/>
    </font>
    <font>
      <sz val="16"/>
      <color rgb="FFFF0000"/>
      <name val="ＭＳ Ｐゴシック"/>
      <family val="3"/>
      <charset val="128"/>
    </font>
    <font>
      <sz val="11"/>
      <color indexed="8"/>
      <name val="ＭＳ Ｐ明朝"/>
      <family val="1"/>
      <charset val="128"/>
    </font>
    <font>
      <sz val="11"/>
      <name val="ＭＳ Ｐ明朝"/>
      <family val="1"/>
      <charset val="128"/>
    </font>
    <font>
      <sz val="10"/>
      <name val="ＭＳ Ｐ明朝"/>
      <family val="1"/>
      <charset val="128"/>
    </font>
    <font>
      <vertAlign val="superscript"/>
      <sz val="11"/>
      <name val="ＭＳ Ｐ明朝"/>
      <family val="1"/>
      <charset val="128"/>
    </font>
    <font>
      <u/>
      <sz val="10"/>
      <name val="ＭＳ Ｐ明朝"/>
      <family val="1"/>
      <charset val="128"/>
    </font>
    <font>
      <sz val="8"/>
      <name val="ＭＳ Ｐ明朝"/>
      <family val="1"/>
      <charset val="128"/>
    </font>
    <font>
      <sz val="12"/>
      <name val="ＭＳ Ｐ明朝"/>
      <family val="1"/>
      <charset val="128"/>
    </font>
    <font>
      <b/>
      <sz val="9"/>
      <color indexed="81"/>
      <name val="ＭＳ Ｐゴシック"/>
      <family val="3"/>
      <charset val="128"/>
    </font>
    <font>
      <b/>
      <u/>
      <sz val="9"/>
      <color indexed="81"/>
      <name val="ＭＳ Ｐゴシック"/>
      <family val="3"/>
      <charset val="128"/>
    </font>
    <font>
      <b/>
      <u/>
      <sz val="9"/>
      <color indexed="81"/>
      <name val="MS P ゴシック"/>
      <family val="3"/>
      <charset val="128"/>
    </font>
    <font>
      <b/>
      <sz val="11"/>
      <name val="ＭＳ Ｐ明朝"/>
      <family val="1"/>
      <charset val="128"/>
    </font>
    <font>
      <sz val="11"/>
      <color rgb="FFFF0000"/>
      <name val="ＭＳ Ｐ明朝"/>
      <family val="1"/>
      <charset val="128"/>
    </font>
    <font>
      <sz val="10"/>
      <color indexed="8"/>
      <name val="ＭＳ Ｐ明朝"/>
      <family val="1"/>
      <charset val="128"/>
    </font>
    <font>
      <b/>
      <sz val="10"/>
      <name val="ＭＳ Ｐ明朝"/>
      <family val="1"/>
      <charset val="128"/>
    </font>
    <font>
      <sz val="10"/>
      <color rgb="FFFF0000"/>
      <name val="ＭＳ Ｐ明朝"/>
      <family val="1"/>
      <charset val="128"/>
    </font>
    <font>
      <b/>
      <sz val="10"/>
      <color rgb="FFFF0000"/>
      <name val="ＭＳ Ｐ明朝"/>
      <family val="1"/>
      <charset val="128"/>
    </font>
    <font>
      <b/>
      <u/>
      <sz val="10"/>
      <name val="ＭＳ Ｐ明朝"/>
      <family val="1"/>
      <charset val="128"/>
    </font>
    <font>
      <sz val="11"/>
      <name val="游ゴシック"/>
      <family val="3"/>
      <charset val="128"/>
    </font>
    <font>
      <b/>
      <sz val="11"/>
      <color indexed="8"/>
      <name val="ＭＳ Ｐ明朝"/>
      <family val="1"/>
      <charset val="128"/>
    </font>
  </fonts>
  <fills count="1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CC"/>
        <bgColor indexed="64"/>
      </patternFill>
    </fill>
  </fills>
  <borders count="160">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auto="1"/>
      </left>
      <right style="hair">
        <color auto="1"/>
      </right>
      <top style="thin">
        <color auto="1"/>
      </top>
      <bottom style="hair">
        <color auto="1"/>
      </bottom>
      <diagonal/>
    </border>
    <border>
      <left style="medium">
        <color indexed="64"/>
      </left>
      <right style="hair">
        <color indexed="64"/>
      </right>
      <top/>
      <bottom style="hair">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style="hair">
        <color auto="1"/>
      </left>
      <right style="hair">
        <color auto="1"/>
      </right>
      <top style="hair">
        <color auto="1"/>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style="thin">
        <color indexed="64"/>
      </right>
      <top/>
      <bottom/>
      <diagonal/>
    </border>
    <border>
      <left/>
      <right/>
      <top style="hair">
        <color indexed="64"/>
      </top>
      <bottom style="hair">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5" fillId="0" borderId="0">
      <alignment vertical="center"/>
    </xf>
    <xf numFmtId="6" fontId="2" fillId="0" borderId="0" applyFont="0" applyFill="0" applyBorder="0" applyAlignment="0" applyProtection="0">
      <alignment vertical="center"/>
    </xf>
  </cellStyleXfs>
  <cellXfs count="771">
    <xf numFmtId="0" fontId="0" fillId="0" borderId="0" xfId="0">
      <alignment vertical="center"/>
    </xf>
    <xf numFmtId="0" fontId="4" fillId="0" borderId="0" xfId="0" applyFont="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8" fillId="0" borderId="10" xfId="0" applyFont="1" applyBorder="1" applyAlignment="1">
      <alignment horizontal="left" vertical="center"/>
    </xf>
    <xf numFmtId="0" fontId="0" fillId="0" borderId="10" xfId="0" applyBorder="1" applyAlignment="1">
      <alignment horizontal="center" vertical="center"/>
    </xf>
    <xf numFmtId="0" fontId="8" fillId="0" borderId="10" xfId="0" applyFont="1" applyBorder="1">
      <alignment vertical="center"/>
    </xf>
    <xf numFmtId="0" fontId="5" fillId="0" borderId="0" xfId="0" applyFont="1">
      <alignment vertical="center"/>
    </xf>
    <xf numFmtId="0" fontId="12" fillId="0" borderId="0" xfId="0" applyFont="1" applyAlignment="1">
      <alignment vertical="center" wrapText="1"/>
    </xf>
    <xf numFmtId="0" fontId="12" fillId="0" borderId="0" xfId="0" applyFont="1" applyAlignment="1">
      <alignment horizontal="right" vertical="center" wrapText="1"/>
    </xf>
    <xf numFmtId="179" fontId="12" fillId="0" borderId="0" xfId="0" applyNumberFormat="1" applyFont="1" applyAlignment="1">
      <alignment horizontal="right" vertical="center" wrapText="1"/>
    </xf>
    <xf numFmtId="0" fontId="12" fillId="0" borderId="0" xfId="0" applyFont="1">
      <alignment vertical="center"/>
    </xf>
    <xf numFmtId="179" fontId="5" fillId="0" borderId="0" xfId="0" applyNumberFormat="1" applyFont="1" applyAlignment="1">
      <alignment vertical="center" wrapText="1"/>
    </xf>
    <xf numFmtId="0" fontId="0" fillId="2" borderId="9" xfId="0" applyFill="1" applyBorder="1" applyAlignment="1">
      <alignment horizontal="center" vertical="center"/>
    </xf>
    <xf numFmtId="177" fontId="0" fillId="2" borderId="5" xfId="0" applyNumberFormat="1" applyFill="1" applyBorder="1" applyAlignment="1">
      <alignment horizontal="center" vertical="center"/>
    </xf>
    <xf numFmtId="0" fontId="7" fillId="0" borderId="0" xfId="0" applyFont="1" applyAlignment="1">
      <alignment vertical="center" wrapText="1"/>
    </xf>
    <xf numFmtId="177" fontId="0" fillId="0" borderId="0" xfId="0" applyNumberFormat="1" applyAlignment="1">
      <alignment horizontal="center" vertical="center"/>
    </xf>
    <xf numFmtId="0" fontId="0" fillId="2" borderId="8" xfId="0" applyFill="1" applyBorder="1" applyAlignment="1">
      <alignment horizontal="left" vertical="center" wrapText="1"/>
    </xf>
    <xf numFmtId="177" fontId="0" fillId="2" borderId="32" xfId="0" applyNumberFormat="1" applyFill="1" applyBorder="1" applyAlignment="1">
      <alignment horizontal="center" vertical="center"/>
    </xf>
    <xf numFmtId="0" fontId="0" fillId="2" borderId="33" xfId="0"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176" fontId="8" fillId="2" borderId="48" xfId="0" applyNumberFormat="1" applyFont="1" applyFill="1" applyBorder="1" applyAlignment="1">
      <alignment horizontal="center" vertical="center"/>
    </xf>
    <xf numFmtId="176" fontId="8" fillId="2" borderId="40" xfId="0" applyNumberFormat="1" applyFont="1" applyFill="1" applyBorder="1" applyAlignment="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9" xfId="0" applyFont="1" applyBorder="1" applyAlignment="1">
      <alignment horizontal="center" vertical="center" wrapText="1"/>
    </xf>
    <xf numFmtId="176" fontId="8" fillId="2" borderId="51" xfId="0" applyNumberFormat="1" applyFont="1" applyFill="1" applyBorder="1" applyAlignment="1">
      <alignment horizontal="center" vertical="center"/>
    </xf>
    <xf numFmtId="176" fontId="8" fillId="2" borderId="52" xfId="0" applyNumberFormat="1" applyFont="1" applyFill="1" applyBorder="1" applyAlignment="1">
      <alignment horizontal="center" vertical="center"/>
    </xf>
    <xf numFmtId="176" fontId="8" fillId="2" borderId="53" xfId="0" applyNumberFormat="1" applyFont="1" applyFill="1" applyBorder="1" applyAlignment="1">
      <alignment horizontal="center" vertical="center"/>
    </xf>
    <xf numFmtId="176" fontId="9" fillId="0" borderId="46" xfId="0" applyNumberFormat="1"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9" fillId="0" borderId="0" xfId="0" applyFont="1" applyAlignment="1">
      <alignment horizontal="left" vertical="top" wrapText="1"/>
    </xf>
    <xf numFmtId="0" fontId="14" fillId="0" borderId="0" xfId="0" applyFont="1" applyAlignment="1">
      <alignment horizontal="center" vertical="center" shrinkToFit="1"/>
    </xf>
    <xf numFmtId="0" fontId="10"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right" vertical="center"/>
    </xf>
    <xf numFmtId="0" fontId="0" fillId="0" borderId="5" xfId="0"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15" fillId="0" borderId="0" xfId="0" applyFont="1">
      <alignment vertical="center"/>
    </xf>
    <xf numFmtId="176" fontId="10" fillId="0" borderId="30" xfId="0" applyNumberFormat="1" applyFont="1" applyBorder="1" applyAlignment="1">
      <alignment horizontal="left" vertical="top" wrapText="1"/>
    </xf>
    <xf numFmtId="176" fontId="10" fillId="0" borderId="31" xfId="0" applyNumberFormat="1" applyFont="1" applyBorder="1" applyAlignment="1">
      <alignment horizontal="left" vertical="top"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181" fontId="0" fillId="2" borderId="5" xfId="0" applyNumberFormat="1" applyFill="1" applyBorder="1" applyAlignment="1">
      <alignment horizontal="center" vertical="center"/>
    </xf>
    <xf numFmtId="181" fontId="0" fillId="2" borderId="13" xfId="0" applyNumberFormat="1" applyFill="1" applyBorder="1" applyAlignment="1">
      <alignment horizontal="center"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0" fontId="4" fillId="0" borderId="0" xfId="0" applyFont="1" applyAlignment="1">
      <alignment horizontal="left" vertical="center"/>
    </xf>
    <xf numFmtId="0" fontId="1" fillId="0" borderId="0" xfId="0" quotePrefix="1" applyFont="1" applyAlignment="1">
      <alignment horizontal="left" vertical="center"/>
    </xf>
    <xf numFmtId="0" fontId="1" fillId="0" borderId="0" xfId="0" quotePrefix="1" applyFont="1">
      <alignment vertical="center"/>
    </xf>
    <xf numFmtId="0" fontId="0" fillId="0" borderId="0" xfId="0" quotePrefix="1">
      <alignment vertical="center"/>
    </xf>
    <xf numFmtId="0" fontId="0" fillId="0" borderId="0" xfId="0" applyAlignment="1">
      <alignment horizontal="left" vertical="center"/>
    </xf>
    <xf numFmtId="0" fontId="0" fillId="0" borderId="0" xfId="0" quotePrefix="1" applyAlignment="1">
      <alignment horizontal="left" vertical="center"/>
    </xf>
    <xf numFmtId="0" fontId="0" fillId="2" borderId="8" xfId="0" applyFill="1" applyBorder="1" applyAlignment="1">
      <alignment horizontal="left" vertical="center"/>
    </xf>
    <xf numFmtId="0" fontId="0" fillId="2" borderId="5" xfId="0" quotePrefix="1" applyFill="1" applyBorder="1" applyAlignment="1">
      <alignment horizontal="center"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indent="1"/>
    </xf>
    <xf numFmtId="176" fontId="8" fillId="2" borderId="47" xfId="0" applyNumberFormat="1" applyFont="1" applyFill="1" applyBorder="1" applyAlignment="1">
      <alignment horizontal="center" vertical="center"/>
    </xf>
    <xf numFmtId="181" fontId="0" fillId="7" borderId="35" xfId="0" applyNumberFormat="1" applyFill="1" applyBorder="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5"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0" fillId="0" borderId="0" xfId="0" applyAlignment="1" applyProtection="1">
      <alignment horizontal="left" vertical="center" inden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0" borderId="0" xfId="0" quotePrefix="1" applyFont="1" applyAlignment="1" applyProtection="1">
      <alignment horizontal="left" vertical="center"/>
      <protection locked="0"/>
    </xf>
    <xf numFmtId="0" fontId="0" fillId="0" borderId="5" xfId="0"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13" fillId="0" borderId="35"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0" fillId="0" borderId="5" xfId="0" applyBorder="1" applyAlignment="1" applyProtection="1">
      <alignment vertical="center" wrapText="1"/>
      <protection locked="0"/>
    </xf>
    <xf numFmtId="0" fontId="8" fillId="0" borderId="61" xfId="0" applyFont="1" applyBorder="1" applyProtection="1">
      <alignment vertical="center"/>
      <protection locked="0"/>
    </xf>
    <xf numFmtId="0" fontId="8" fillId="0" borderId="64" xfId="0" applyFont="1" applyBorder="1" applyProtection="1">
      <alignment vertical="center"/>
      <protection locked="0"/>
    </xf>
    <xf numFmtId="0" fontId="8" fillId="7" borderId="83" xfId="0" applyFont="1" applyFill="1" applyBorder="1" applyAlignment="1" applyProtection="1">
      <alignment horizontal="center" vertical="center" wrapText="1"/>
      <protection locked="0"/>
    </xf>
    <xf numFmtId="0" fontId="19" fillId="0" borderId="83"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1" xfId="0" applyFont="1" applyBorder="1" applyProtection="1">
      <alignment vertical="center"/>
      <protection locked="0"/>
    </xf>
    <xf numFmtId="0" fontId="8" fillId="7" borderId="13" xfId="0" applyFont="1" applyFill="1" applyBorder="1" applyAlignment="1" applyProtection="1">
      <alignment horizontal="center" vertical="center" wrapText="1"/>
      <protection locked="0"/>
    </xf>
    <xf numFmtId="183" fontId="8" fillId="0" borderId="13" xfId="0" applyNumberFormat="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protection locked="0"/>
    </xf>
    <xf numFmtId="181" fontId="8" fillId="7" borderId="5" xfId="0" applyNumberFormat="1" applyFont="1" applyFill="1" applyBorder="1" applyAlignment="1" applyProtection="1">
      <alignment horizontal="center" vertical="center"/>
      <protection locked="0"/>
    </xf>
    <xf numFmtId="185" fontId="8" fillId="0" borderId="13" xfId="0" applyNumberFormat="1"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1" fontId="8" fillId="7" borderId="5" xfId="0" quotePrefix="1" applyNumberFormat="1" applyFont="1" applyFill="1" applyBorder="1" applyAlignment="1" applyProtection="1">
      <alignment horizontal="center" vertical="center"/>
      <protection locked="0"/>
    </xf>
    <xf numFmtId="184" fontId="8" fillId="0" borderId="13"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8" fillId="7" borderId="5"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1" fontId="8" fillId="7" borderId="5" xfId="0" applyNumberFormat="1" applyFont="1" applyFill="1" applyBorder="1" applyAlignment="1" applyProtection="1">
      <alignment horizontal="center" vertical="center"/>
      <protection locked="0"/>
    </xf>
    <xf numFmtId="181" fontId="8" fillId="0" borderId="32" xfId="0" applyNumberFormat="1" applyFont="1" applyBorder="1" applyAlignment="1" applyProtection="1">
      <alignment horizontal="center" vertical="center"/>
      <protection locked="0"/>
    </xf>
    <xf numFmtId="38" fontId="8" fillId="7" borderId="5" xfId="1" applyFont="1" applyFill="1" applyBorder="1" applyAlignment="1" applyProtection="1">
      <alignment horizontal="center" vertical="center"/>
      <protection locked="0"/>
    </xf>
    <xf numFmtId="186" fontId="8" fillId="0" borderId="13" xfId="1" applyNumberFormat="1" applyFont="1" applyBorder="1" applyAlignment="1" applyProtection="1">
      <alignment horizontal="center" vertical="center"/>
      <protection locked="0"/>
    </xf>
    <xf numFmtId="38" fontId="8" fillId="0" borderId="32"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9" fontId="8" fillId="7" borderId="5" xfId="1" applyNumberFormat="1" applyFont="1" applyFill="1" applyBorder="1" applyAlignment="1" applyProtection="1">
      <alignment horizontal="center" vertical="center"/>
      <protection locked="0"/>
    </xf>
    <xf numFmtId="9" fontId="8" fillId="7" borderId="13" xfId="2" applyFont="1" applyFill="1" applyBorder="1" applyAlignment="1" applyProtection="1">
      <alignment horizontal="center" vertical="center"/>
      <protection locked="0"/>
    </xf>
    <xf numFmtId="9" fontId="8" fillId="0" borderId="32" xfId="1"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wrapText="1" shrinkToFit="1"/>
      <protection locked="0"/>
    </xf>
    <xf numFmtId="186" fontId="8" fillId="8" borderId="5" xfId="1" applyNumberFormat="1" applyFont="1" applyFill="1" applyBorder="1" applyAlignment="1" applyProtection="1">
      <alignment horizontal="center" vertical="center"/>
      <protection locked="0"/>
    </xf>
    <xf numFmtId="38" fontId="8" fillId="8" borderId="13" xfId="0" applyNumberFormat="1" applyFont="1" applyFill="1" applyBorder="1" applyAlignment="1" applyProtection="1">
      <alignment horizontal="center" vertical="center"/>
      <protection locked="0"/>
    </xf>
    <xf numFmtId="186" fontId="8" fillId="0" borderId="32" xfId="1" applyNumberFormat="1" applyFont="1" applyFill="1" applyBorder="1" applyAlignment="1" applyProtection="1">
      <alignment horizontal="center" vertical="center"/>
      <protection locked="0"/>
    </xf>
    <xf numFmtId="9" fontId="0" fillId="0" borderId="0" xfId="1" applyNumberFormat="1" applyFont="1" applyBorder="1" applyAlignment="1" applyProtection="1">
      <alignment horizontal="center" vertical="center"/>
      <protection locked="0"/>
    </xf>
    <xf numFmtId="182" fontId="8" fillId="7" borderId="5" xfId="1" applyNumberFormat="1" applyFont="1" applyFill="1" applyBorder="1" applyAlignment="1" applyProtection="1">
      <alignment horizontal="center" vertical="center"/>
      <protection locked="0"/>
    </xf>
    <xf numFmtId="182" fontId="8" fillId="0" borderId="32" xfId="1" applyNumberFormat="1" applyFont="1" applyBorder="1" applyAlignment="1" applyProtection="1">
      <alignment horizontal="center"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center" vertical="center"/>
      <protection locked="0"/>
    </xf>
    <xf numFmtId="180" fontId="8" fillId="8" borderId="2" xfId="0" applyNumberFormat="1"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180" fontId="8" fillId="0" borderId="39" xfId="0" applyNumberFormat="1" applyFont="1" applyBorder="1" applyAlignment="1" applyProtection="1">
      <alignment horizontal="center" vertical="center"/>
      <protection locked="0"/>
    </xf>
    <xf numFmtId="0" fontId="0" fillId="0" borderId="5" xfId="0" applyBorder="1" applyAlignment="1" applyProtection="1">
      <alignment horizontal="left" vertical="center" shrinkToFit="1"/>
      <protection locked="0"/>
    </xf>
    <xf numFmtId="0" fontId="8" fillId="9" borderId="8" xfId="0" applyFont="1" applyFill="1" applyBorder="1" applyAlignment="1" applyProtection="1">
      <alignment horizontal="left" vertical="center" wrapText="1"/>
      <protection locked="0"/>
    </xf>
    <xf numFmtId="0" fontId="8" fillId="9" borderId="9" xfId="0" applyFont="1" applyFill="1" applyBorder="1" applyAlignment="1" applyProtection="1">
      <alignment horizontal="center" vertical="center"/>
      <protection locked="0"/>
    </xf>
    <xf numFmtId="187" fontId="8" fillId="9" borderId="5" xfId="0" applyNumberFormat="1" applyFont="1" applyFill="1" applyBorder="1" applyAlignment="1" applyProtection="1">
      <alignment horizontal="center" vertical="center"/>
      <protection locked="0"/>
    </xf>
    <xf numFmtId="177" fontId="8" fillId="9" borderId="5" xfId="0" applyNumberFormat="1" applyFont="1" applyFill="1" applyBorder="1" applyAlignment="1" applyProtection="1">
      <alignment horizontal="center" vertical="center"/>
      <protection locked="0"/>
    </xf>
    <xf numFmtId="180" fontId="14" fillId="0" borderId="0" xfId="0" applyNumberFormat="1" applyFont="1" applyAlignment="1" applyProtection="1">
      <alignment horizontal="center" vertical="center"/>
      <protection locked="0"/>
    </xf>
    <xf numFmtId="38" fontId="8" fillId="0" borderId="13" xfId="1" applyFont="1" applyBorder="1" applyAlignment="1" applyProtection="1">
      <alignment horizontal="center" vertical="center"/>
      <protection locked="0"/>
    </xf>
    <xf numFmtId="177" fontId="0" fillId="0" borderId="0" xfId="0" applyNumberFormat="1" applyAlignment="1" applyProtection="1">
      <alignment horizontal="center" vertical="center"/>
      <protection locked="0"/>
    </xf>
    <xf numFmtId="187" fontId="8" fillId="8" borderId="5" xfId="1" applyNumberFormat="1" applyFont="1" applyFill="1" applyBorder="1" applyAlignment="1" applyProtection="1">
      <alignment horizontal="center" vertical="center"/>
      <protection locked="0"/>
    </xf>
    <xf numFmtId="38" fontId="8" fillId="8" borderId="5" xfId="1" applyFont="1" applyFill="1" applyBorder="1" applyAlignment="1" applyProtection="1">
      <alignment horizontal="center" vertical="center"/>
      <protection locked="0"/>
    </xf>
    <xf numFmtId="178" fontId="8" fillId="7" borderId="5" xfId="1" applyNumberFormat="1" applyFont="1" applyFill="1" applyBorder="1" applyAlignment="1" applyProtection="1">
      <alignment horizontal="center" vertical="center"/>
      <protection locked="0"/>
    </xf>
    <xf numFmtId="178" fontId="8" fillId="0" borderId="5" xfId="1" applyNumberFormat="1" applyFont="1" applyFill="1" applyBorder="1" applyAlignment="1" applyProtection="1">
      <alignment horizontal="center" vertical="center"/>
      <protection locked="0"/>
    </xf>
    <xf numFmtId="178" fontId="8" fillId="0" borderId="32" xfId="1" applyNumberFormat="1" applyFont="1" applyFill="1" applyBorder="1" applyAlignment="1" applyProtection="1">
      <alignment horizontal="center" vertical="center"/>
      <protection locked="0"/>
    </xf>
    <xf numFmtId="38" fontId="8" fillId="8" borderId="13" xfId="1" applyFont="1" applyFill="1" applyBorder="1" applyAlignment="1" applyProtection="1">
      <alignment horizontal="center" vertical="center"/>
      <protection locked="0"/>
    </xf>
    <xf numFmtId="38" fontId="8" fillId="0" borderId="32" xfId="1" applyFont="1" applyFill="1" applyBorder="1" applyAlignment="1" applyProtection="1">
      <alignment horizontal="center" vertical="center"/>
      <protection locked="0"/>
    </xf>
    <xf numFmtId="0" fontId="8" fillId="9" borderId="33" xfId="0" applyFont="1" applyFill="1" applyBorder="1" applyAlignment="1" applyProtection="1">
      <alignment horizontal="left" vertical="center" wrapText="1"/>
      <protection locked="0"/>
    </xf>
    <xf numFmtId="0" fontId="8" fillId="9" borderId="34" xfId="0" applyFont="1" applyFill="1" applyBorder="1" applyAlignment="1" applyProtection="1">
      <alignment horizontal="center" vertical="center"/>
      <protection locked="0"/>
    </xf>
    <xf numFmtId="181" fontId="8" fillId="9" borderId="35" xfId="0" applyNumberFormat="1" applyFont="1" applyFill="1" applyBorder="1" applyAlignment="1" applyProtection="1">
      <alignment horizontal="center" vertical="center"/>
      <protection locked="0"/>
    </xf>
    <xf numFmtId="0" fontId="8" fillId="9" borderId="35" xfId="0" applyFont="1" applyFill="1" applyBorder="1" applyAlignment="1" applyProtection="1">
      <alignment horizontal="center" vertical="center"/>
      <protection locked="0"/>
    </xf>
    <xf numFmtId="187" fontId="8" fillId="9" borderId="36" xfId="0" applyNumberFormat="1" applyFont="1" applyFill="1" applyBorder="1" applyAlignment="1" applyProtection="1">
      <alignment horizontal="center" vertical="center"/>
      <protection locked="0"/>
    </xf>
    <xf numFmtId="178" fontId="0" fillId="0" borderId="0" xfId="1" applyNumberFormat="1"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0" xfId="0" applyFont="1" applyBorder="1" applyAlignment="1" applyProtection="1">
      <alignment horizontal="left" vertical="center"/>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176" fontId="8" fillId="8" borderId="47" xfId="0" applyNumberFormat="1" applyFont="1" applyFill="1" applyBorder="1" applyAlignment="1" applyProtection="1">
      <alignment horizontal="center" vertical="center"/>
      <protection locked="0"/>
    </xf>
    <xf numFmtId="181" fontId="8" fillId="8" borderId="48" xfId="0" applyNumberFormat="1" applyFont="1" applyFill="1" applyBorder="1" applyAlignment="1" applyProtection="1">
      <alignment horizontal="center" vertical="center"/>
      <protection locked="0"/>
    </xf>
    <xf numFmtId="176" fontId="8" fillId="8" borderId="40" xfId="0" applyNumberFormat="1" applyFont="1" applyFill="1" applyBorder="1" applyAlignment="1" applyProtection="1">
      <alignment horizontal="center" vertical="center"/>
      <protection locked="0"/>
    </xf>
    <xf numFmtId="0" fontId="9" fillId="0" borderId="4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176" fontId="8" fillId="8" borderId="51" xfId="0" applyNumberFormat="1" applyFont="1" applyFill="1" applyBorder="1" applyAlignment="1" applyProtection="1">
      <alignment horizontal="center" vertical="center"/>
      <protection locked="0"/>
    </xf>
    <xf numFmtId="176" fontId="8" fillId="8" borderId="52" xfId="0" applyNumberFormat="1" applyFont="1" applyFill="1" applyBorder="1" applyAlignment="1" applyProtection="1">
      <alignment horizontal="center" vertical="center"/>
      <protection locked="0"/>
    </xf>
    <xf numFmtId="176" fontId="8" fillId="8" borderId="53" xfId="0" applyNumberFormat="1" applyFont="1" applyFill="1" applyBorder="1" applyAlignment="1" applyProtection="1">
      <alignment horizontal="center" vertical="center"/>
      <protection locked="0"/>
    </xf>
    <xf numFmtId="176" fontId="9" fillId="0" borderId="46" xfId="0" applyNumberFormat="1" applyFont="1" applyBorder="1" applyAlignment="1" applyProtection="1">
      <alignment horizontal="center" vertical="center"/>
      <protection locked="0"/>
    </xf>
    <xf numFmtId="176" fontId="10" fillId="0" borderId="30" xfId="0" applyNumberFormat="1" applyFont="1" applyBorder="1" applyAlignment="1" applyProtection="1">
      <alignment horizontal="left" vertical="top" wrapText="1"/>
      <protection locked="0"/>
    </xf>
    <xf numFmtId="176" fontId="10" fillId="0" borderId="31" xfId="0" applyNumberFormat="1" applyFont="1" applyBorder="1" applyAlignment="1" applyProtection="1">
      <alignment horizontal="left" vertical="top" wrapText="1"/>
      <protection locked="0"/>
    </xf>
    <xf numFmtId="0" fontId="8" fillId="0" borderId="0" xfId="0" applyFont="1" applyAlignment="1" applyProtection="1">
      <alignment horizontal="left" vertical="center" indent="1"/>
      <protection locked="0"/>
    </xf>
    <xf numFmtId="0" fontId="9" fillId="0" borderId="0" xfId="0" applyFont="1" applyAlignment="1" applyProtection="1">
      <alignment horizontal="left" vertical="top" wrapText="1"/>
      <protection locked="0"/>
    </xf>
    <xf numFmtId="0" fontId="4" fillId="0" borderId="0" xfId="0" applyFont="1" applyAlignment="1" applyProtection="1">
      <alignment horizontal="left" vertical="center" indent="1"/>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Protection="1">
      <alignment vertical="center"/>
      <protection locked="0"/>
    </xf>
    <xf numFmtId="0" fontId="1" fillId="0" borderId="19" xfId="0" applyFont="1" applyBorder="1" applyProtection="1">
      <alignment vertical="center"/>
      <protection locked="0"/>
    </xf>
    <xf numFmtId="0" fontId="1" fillId="0" borderId="19" xfId="0"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8" fillId="0" borderId="54" xfId="0" quotePrefix="1" applyFont="1" applyBorder="1" applyAlignment="1" applyProtection="1">
      <alignment vertical="center" shrinkToFit="1"/>
      <protection locked="0"/>
    </xf>
    <xf numFmtId="0" fontId="18" fillId="0" borderId="55" xfId="0" applyFont="1" applyBorder="1" applyAlignment="1" applyProtection="1">
      <alignment horizontal="left" vertical="center"/>
      <protection locked="0"/>
    </xf>
    <xf numFmtId="0" fontId="1" fillId="0" borderId="20" xfId="0" quotePrefix="1" applyFont="1" applyBorder="1" applyProtection="1">
      <alignment vertical="center"/>
      <protection locked="0"/>
    </xf>
    <xf numFmtId="0" fontId="1" fillId="0" borderId="22" xfId="0" applyFont="1" applyBorder="1" applyAlignment="1" applyProtection="1">
      <alignment horizontal="left" vertical="center"/>
      <protection locked="0"/>
    </xf>
    <xf numFmtId="0" fontId="18" fillId="0" borderId="54" xfId="0" quotePrefix="1" applyFont="1" applyBorder="1" applyProtection="1">
      <alignment vertical="center"/>
      <protection locked="0"/>
    </xf>
    <xf numFmtId="0" fontId="18" fillId="0" borderId="20" xfId="0" quotePrefix="1" applyFont="1" applyBorder="1" applyAlignment="1" applyProtection="1">
      <alignment horizontal="left" vertical="center"/>
      <protection locked="0"/>
    </xf>
    <xf numFmtId="0" fontId="12" fillId="0" borderId="0" xfId="0" applyFont="1" applyAlignment="1" applyProtection="1">
      <alignment vertical="center" wrapText="1"/>
      <protection locked="0"/>
    </xf>
    <xf numFmtId="179" fontId="12" fillId="0" borderId="0" xfId="0" applyNumberFormat="1" applyFont="1" applyAlignment="1" applyProtection="1">
      <alignment horizontal="right" vertical="center" wrapText="1"/>
      <protection locked="0"/>
    </xf>
    <xf numFmtId="0" fontId="1" fillId="0" borderId="20" xfId="0" applyFont="1" applyBorder="1" applyAlignment="1" applyProtection="1">
      <alignment horizontal="left" vertical="center"/>
      <protection locked="0"/>
    </xf>
    <xf numFmtId="0" fontId="18" fillId="0" borderId="20" xfId="0" quotePrefix="1" applyFont="1" applyBorder="1" applyProtection="1">
      <alignment vertical="center"/>
      <protection locked="0"/>
    </xf>
    <xf numFmtId="0" fontId="18" fillId="0" borderId="22" xfId="0" applyFont="1" applyBorder="1" applyAlignment="1" applyProtection="1">
      <alignment horizontal="left" vertical="center"/>
      <protection locked="0"/>
    </xf>
    <xf numFmtId="0" fontId="12" fillId="0" borderId="0" xfId="0" applyFont="1" applyAlignment="1" applyProtection="1">
      <alignment horizontal="right" vertical="center" wrapText="1"/>
      <protection locked="0"/>
    </xf>
    <xf numFmtId="0" fontId="0" fillId="0" borderId="20" xfId="0" quotePrefix="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quotePrefix="1" applyBorder="1" applyProtection="1">
      <alignment vertical="center"/>
      <protection locked="0"/>
    </xf>
    <xf numFmtId="0" fontId="0" fillId="0" borderId="54" xfId="0" quotePrefix="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 fillId="0" borderId="23" xfId="0" quotePrefix="1" applyFont="1" applyBorder="1" applyAlignment="1" applyProtection="1">
      <alignment horizontal="left" vertical="center"/>
      <protection locked="0"/>
    </xf>
    <xf numFmtId="0" fontId="1" fillId="0" borderId="24" xfId="0"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 fillId="0" borderId="23" xfId="0" quotePrefix="1" applyFont="1" applyBorder="1" applyProtection="1">
      <alignment vertical="center"/>
      <protection locked="0"/>
    </xf>
    <xf numFmtId="0" fontId="1" fillId="0" borderId="25" xfId="0" applyFont="1" applyBorder="1" applyProtection="1">
      <alignment vertical="center"/>
      <protection locked="0"/>
    </xf>
    <xf numFmtId="0" fontId="1" fillId="0" borderId="0" xfId="0" applyFont="1" applyAlignment="1" applyProtection="1">
      <alignment horizontal="left" vertical="center"/>
      <protection locked="0"/>
    </xf>
    <xf numFmtId="0" fontId="14" fillId="0" borderId="0" xfId="0" applyFont="1" applyAlignment="1" applyProtection="1">
      <alignment horizontal="center" vertical="center" shrinkToFi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shrinkToFit="1"/>
      <protection locked="0"/>
    </xf>
    <xf numFmtId="0" fontId="14" fillId="0" borderId="3" xfId="0" applyFont="1" applyBorder="1" applyProtection="1">
      <alignment vertical="center"/>
      <protection locked="0"/>
    </xf>
    <xf numFmtId="0" fontId="14" fillId="0" borderId="4" xfId="0" applyFont="1" applyBorder="1" applyAlignment="1" applyProtection="1">
      <alignment horizontal="left" vertical="center" indent="1"/>
      <protection locked="0"/>
    </xf>
    <xf numFmtId="0" fontId="14" fillId="0" borderId="4" xfId="0" applyFont="1" applyBorder="1" applyProtection="1">
      <alignment vertical="center"/>
      <protection locked="0"/>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77" xfId="0" applyBorder="1" applyAlignment="1" applyProtection="1">
      <alignment horizontal="center" vertical="center"/>
      <protection hidden="1"/>
    </xf>
    <xf numFmtId="0" fontId="0" fillId="0" borderId="83" xfId="0" applyBorder="1" applyAlignment="1" applyProtection="1">
      <alignment horizontal="center" vertical="center" shrinkToFit="1"/>
      <protection hidden="1"/>
    </xf>
    <xf numFmtId="0" fontId="0" fillId="0" borderId="8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77" xfId="0" applyBorder="1" applyAlignment="1" applyProtection="1">
      <alignment horizontal="center" vertical="center" shrinkToFit="1"/>
      <protection hidden="1"/>
    </xf>
    <xf numFmtId="0" fontId="0" fillId="0" borderId="33" xfId="0" applyBorder="1" applyAlignment="1" applyProtection="1">
      <alignment horizontal="center" vertical="center"/>
      <protection hidden="1"/>
    </xf>
    <xf numFmtId="0" fontId="0" fillId="0" borderId="35" xfId="0" applyBorder="1" applyAlignment="1" applyProtection="1">
      <alignment horizontal="center" vertical="center" shrinkToFit="1"/>
      <protection hidden="1"/>
    </xf>
    <xf numFmtId="181" fontId="0" fillId="0" borderId="36" xfId="0" applyNumberFormat="1" applyBorder="1" applyAlignment="1" applyProtection="1">
      <alignment horizontal="center" vertical="center"/>
      <protection hidden="1"/>
    </xf>
    <xf numFmtId="181" fontId="0" fillId="0" borderId="9" xfId="0" applyNumberFormat="1" applyBorder="1" applyAlignment="1" applyProtection="1">
      <alignment horizontal="center" vertical="center"/>
      <protection hidden="1"/>
    </xf>
    <xf numFmtId="0" fontId="0" fillId="0" borderId="0" xfId="0" applyAlignment="1" applyProtection="1">
      <alignment horizontal="center" vertical="center" shrinkToFit="1"/>
      <protection hidden="1"/>
    </xf>
    <xf numFmtId="0" fontId="0" fillId="0" borderId="6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3" xfId="0" applyBorder="1" applyProtection="1">
      <alignment vertical="center"/>
      <protection hidden="1"/>
    </xf>
    <xf numFmtId="0" fontId="0" fillId="0" borderId="34" xfId="0" applyBorder="1" applyAlignment="1" applyProtection="1">
      <alignment horizontal="center" vertical="center"/>
      <protection hidden="1"/>
    </xf>
    <xf numFmtId="0" fontId="0" fillId="0" borderId="28" xfId="0" applyBorder="1" applyProtection="1">
      <alignment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181" fontId="0" fillId="0" borderId="5" xfId="0" applyNumberForma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181" fontId="0" fillId="0" borderId="5" xfId="0" applyNumberFormat="1" applyBorder="1" applyAlignment="1" applyProtection="1">
      <alignment horizontal="center" vertical="center" wrapText="1" shrinkToFit="1"/>
      <protection hidden="1"/>
    </xf>
    <xf numFmtId="2" fontId="0" fillId="0" borderId="5" xfId="0" applyNumberFormat="1" applyBorder="1" applyAlignment="1" applyProtection="1">
      <alignment horizontal="center" vertical="center" wrapText="1" shrinkToFit="1"/>
      <protection hidden="1"/>
    </xf>
    <xf numFmtId="0" fontId="0" fillId="0" borderId="0" xfId="0" quotePrefix="1" applyAlignment="1" applyProtection="1">
      <alignment horizontal="center" vertical="center"/>
      <protection hidden="1"/>
    </xf>
    <xf numFmtId="2" fontId="0" fillId="0" borderId="35" xfId="0" applyNumberFormat="1" applyBorder="1" applyAlignment="1" applyProtection="1">
      <alignment horizontal="center" vertical="center"/>
      <protection hidden="1"/>
    </xf>
    <xf numFmtId="181" fontId="0" fillId="0" borderId="35"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6"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9" borderId="0" xfId="0" applyFont="1" applyFill="1" applyAlignment="1">
      <alignment horizontal="center" vertical="center"/>
    </xf>
    <xf numFmtId="0" fontId="21" fillId="9" borderId="0" xfId="0" applyFont="1" applyFill="1">
      <alignment vertical="center"/>
    </xf>
    <xf numFmtId="0" fontId="6" fillId="9"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wrapText="1"/>
    </xf>
    <xf numFmtId="0" fontId="6" fillId="0" borderId="0" xfId="0" applyFont="1" applyAlignment="1">
      <alignment horizontal="center" vertical="center" wrapText="1"/>
    </xf>
    <xf numFmtId="181" fontId="6" fillId="0" borderId="0" xfId="0" applyNumberFormat="1" applyFont="1" applyAlignment="1">
      <alignment horizontal="center" vertical="center"/>
    </xf>
    <xf numFmtId="38" fontId="6" fillId="0" borderId="0" xfId="1" applyFont="1" applyAlignment="1">
      <alignment horizontal="center" vertical="center"/>
    </xf>
    <xf numFmtId="0" fontId="6" fillId="9" borderId="0" xfId="0" applyFont="1" applyFill="1">
      <alignment vertical="center"/>
    </xf>
    <xf numFmtId="0" fontId="8" fillId="0" borderId="0" xfId="0" applyFont="1" applyAlignment="1">
      <alignment horizontal="left" vertical="center"/>
    </xf>
    <xf numFmtId="0" fontId="6" fillId="0" borderId="0" xfId="0" applyFont="1" applyAlignment="1">
      <alignment vertical="top"/>
    </xf>
    <xf numFmtId="0" fontId="6" fillId="7" borderId="14" xfId="0" applyFont="1" applyFill="1" applyBorder="1">
      <alignment vertical="center"/>
    </xf>
    <xf numFmtId="0" fontId="6" fillId="10" borderId="14" xfId="0" applyFont="1" applyFill="1" applyBorder="1" applyAlignment="1">
      <alignment horizontal="right" vertical="center"/>
    </xf>
    <xf numFmtId="0" fontId="6" fillId="7" borderId="5" xfId="0" applyFont="1" applyFill="1" applyBorder="1" applyAlignment="1">
      <alignment horizontal="center" vertical="center"/>
    </xf>
    <xf numFmtId="0" fontId="21" fillId="7" borderId="5" xfId="0" applyFont="1" applyFill="1" applyBorder="1" applyAlignment="1">
      <alignment horizontal="center" vertical="center"/>
    </xf>
    <xf numFmtId="0" fontId="21" fillId="0" borderId="7" xfId="0" applyFont="1" applyBorder="1" applyAlignment="1">
      <alignment horizontal="center" vertical="center"/>
    </xf>
    <xf numFmtId="181" fontId="6"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xf>
    <xf numFmtId="0" fontId="6" fillId="0" borderId="5" xfId="0" applyFont="1" applyBorder="1" applyAlignment="1">
      <alignment horizontal="center" vertical="center"/>
    </xf>
    <xf numFmtId="0" fontId="26" fillId="0" borderId="0" xfId="3" applyFont="1" applyAlignment="1" applyProtection="1">
      <alignment horizontal="left" vertical="center" wrapText="1" readingOrder="1"/>
      <protection hidden="1"/>
    </xf>
    <xf numFmtId="0" fontId="8"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8" fillId="0" borderId="0" xfId="0" applyFont="1" applyAlignment="1" applyProtection="1">
      <alignment horizontal="right" vertical="top"/>
      <protection locked="0"/>
    </xf>
    <xf numFmtId="0" fontId="19"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protection locked="0"/>
    </xf>
    <xf numFmtId="181" fontId="8" fillId="7" borderId="2" xfId="0" applyNumberFormat="1" applyFont="1" applyFill="1" applyBorder="1" applyAlignment="1" applyProtection="1">
      <alignment horizontal="center" vertical="center"/>
      <protection locked="0"/>
    </xf>
    <xf numFmtId="1" fontId="8" fillId="0" borderId="50" xfId="2" applyNumberFormat="1"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181" fontId="8" fillId="7" borderId="3" xfId="0" applyNumberFormat="1" applyFont="1" applyFill="1" applyBorder="1" applyAlignment="1" applyProtection="1">
      <alignment horizontal="center" vertical="center"/>
      <protection locked="0"/>
    </xf>
    <xf numFmtId="0" fontId="8" fillId="0" borderId="79" xfId="2" applyNumberFormat="1"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181" fontId="8" fillId="7" borderId="4" xfId="0" applyNumberFormat="1" applyFont="1" applyFill="1" applyBorder="1" applyAlignment="1" applyProtection="1">
      <alignment horizontal="center" vertical="center"/>
      <protection locked="0"/>
    </xf>
    <xf numFmtId="0" fontId="8" fillId="0" borderId="48" xfId="2" applyNumberFormat="1"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6" xfId="0" applyFont="1" applyBorder="1" applyAlignment="1" applyProtection="1">
      <alignment horizontal="right" vertical="center"/>
      <protection locked="0"/>
    </xf>
    <xf numFmtId="1" fontId="19" fillId="10" borderId="5" xfId="2"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8" fillId="0" borderId="0" xfId="0" applyFont="1" applyProtection="1">
      <alignment vertical="center"/>
      <protection hidden="1"/>
    </xf>
    <xf numFmtId="0" fontId="0" fillId="11" borderId="0" xfId="0" applyFill="1" applyProtection="1">
      <alignment vertical="center"/>
      <protection hidden="1"/>
    </xf>
    <xf numFmtId="0" fontId="0" fillId="0" borderId="0" xfId="0" applyAlignment="1" applyProtection="1">
      <alignment horizontal="left" vertical="center"/>
      <protection hidden="1"/>
    </xf>
    <xf numFmtId="0" fontId="0" fillId="0" borderId="69" xfId="0" applyBorder="1" applyProtection="1">
      <alignment vertical="center"/>
      <protection hidden="1"/>
    </xf>
    <xf numFmtId="0" fontId="0" fillId="0" borderId="80" xfId="0" applyBorder="1" applyAlignment="1" applyProtection="1">
      <alignment horizontal="center" vertical="center" shrinkToFit="1"/>
      <protection hidden="1"/>
    </xf>
    <xf numFmtId="0" fontId="0" fillId="0" borderId="6" xfId="0"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8" fillId="0" borderId="6" xfId="0" applyFont="1" applyBorder="1" applyProtection="1">
      <alignment vertical="center"/>
      <protection hidden="1"/>
    </xf>
    <xf numFmtId="0" fontId="0" fillId="0" borderId="6" xfId="0" applyBorder="1" applyProtection="1">
      <alignment vertical="center"/>
      <protection hidden="1"/>
    </xf>
    <xf numFmtId="0" fontId="0" fillId="4" borderId="6" xfId="0" applyFill="1" applyBorder="1" applyProtection="1">
      <alignment vertical="center"/>
      <protection hidden="1"/>
    </xf>
    <xf numFmtId="0" fontId="0" fillId="4" borderId="0" xfId="0" applyFill="1" applyProtection="1">
      <alignment vertical="center"/>
      <protection hidden="1"/>
    </xf>
    <xf numFmtId="0" fontId="0" fillId="4" borderId="15" xfId="0" applyFill="1" applyBorder="1" applyProtection="1">
      <alignment vertical="center"/>
      <protection hidden="1"/>
    </xf>
    <xf numFmtId="181" fontId="0" fillId="0" borderId="86" xfId="0" applyNumberFormat="1"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81" xfId="0" applyBorder="1" applyProtection="1">
      <alignment vertical="center"/>
      <protection hidden="1"/>
    </xf>
    <xf numFmtId="0" fontId="0" fillId="12" borderId="17" xfId="0" applyFill="1" applyBorder="1" applyAlignment="1" applyProtection="1">
      <alignment horizontal="left" vertical="center"/>
      <protection hidden="1"/>
    </xf>
    <xf numFmtId="0" fontId="0" fillId="12" borderId="87" xfId="0" applyFill="1" applyBorder="1" applyAlignment="1" applyProtection="1">
      <alignment horizontal="left" vertical="center"/>
      <protection hidden="1"/>
    </xf>
    <xf numFmtId="0" fontId="0" fillId="13" borderId="17" xfId="0" applyFill="1" applyBorder="1" applyAlignment="1" applyProtection="1">
      <alignment horizontal="left" vertical="center"/>
      <protection hidden="1"/>
    </xf>
    <xf numFmtId="0" fontId="0" fillId="13" borderId="19" xfId="0" applyFill="1" applyBorder="1" applyProtection="1">
      <alignment vertical="center"/>
      <protection hidden="1"/>
    </xf>
    <xf numFmtId="0" fontId="0" fillId="0" borderId="88" xfId="0" applyBorder="1" applyAlignment="1" applyProtection="1">
      <alignment horizontal="left" vertical="center"/>
      <protection hidden="1"/>
    </xf>
    <xf numFmtId="0" fontId="8" fillId="0" borderId="15" xfId="0" applyFont="1" applyBorder="1" applyProtection="1">
      <alignment vertical="center"/>
      <protection hidden="1"/>
    </xf>
    <xf numFmtId="0" fontId="0" fillId="0" borderId="89" xfId="0"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91" xfId="0" applyBorder="1" applyAlignment="1" applyProtection="1">
      <alignment horizontal="center" vertical="center" shrinkToFit="1"/>
      <protection hidden="1"/>
    </xf>
    <xf numFmtId="0" fontId="0" fillId="12" borderId="23" xfId="0" applyFill="1" applyBorder="1" applyAlignment="1" applyProtection="1">
      <alignment horizontal="center" vertical="center" shrinkToFit="1"/>
      <protection hidden="1"/>
    </xf>
    <xf numFmtId="0" fontId="0" fillId="12" borderId="92" xfId="0" applyFill="1" applyBorder="1" applyAlignment="1" applyProtection="1">
      <alignment horizontal="center" vertical="center" shrinkToFit="1"/>
      <protection hidden="1"/>
    </xf>
    <xf numFmtId="0" fontId="0" fillId="13" borderId="23" xfId="0" applyFill="1" applyBorder="1" applyAlignment="1" applyProtection="1">
      <alignment horizontal="center" vertical="center" shrinkToFit="1"/>
      <protection hidden="1"/>
    </xf>
    <xf numFmtId="0" fontId="0" fillId="13" borderId="25" xfId="0" applyFill="1" applyBorder="1" applyAlignment="1" applyProtection="1">
      <alignment horizontal="center" vertical="center" shrinkToFit="1"/>
      <protection hidden="1"/>
    </xf>
    <xf numFmtId="0" fontId="0" fillId="0" borderId="93" xfId="0" applyBorder="1" applyAlignment="1" applyProtection="1">
      <alignment horizontal="center" vertical="center"/>
      <protection hidden="1"/>
    </xf>
    <xf numFmtId="181" fontId="0" fillId="0" borderId="94" xfId="0" applyNumberFormat="1" applyBorder="1" applyAlignment="1" applyProtection="1">
      <alignment horizontal="center" vertical="center"/>
      <protection hidden="1"/>
    </xf>
    <xf numFmtId="0" fontId="0" fillId="0" borderId="88"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1" fontId="13" fillId="0" borderId="86" xfId="0" applyNumberFormat="1" applyFont="1" applyBorder="1" applyAlignment="1" applyProtection="1">
      <alignment horizontal="center" vertical="center"/>
      <protection hidden="1"/>
    </xf>
    <xf numFmtId="0" fontId="0" fillId="12" borderId="96" xfId="0" applyFill="1" applyBorder="1" applyAlignment="1" applyProtection="1">
      <alignment horizontal="center" vertical="center"/>
      <protection hidden="1"/>
    </xf>
    <xf numFmtId="0" fontId="0" fillId="12" borderId="95" xfId="0" applyFill="1" applyBorder="1" applyAlignment="1" applyProtection="1">
      <alignment horizontal="center" vertical="center"/>
      <protection hidden="1"/>
    </xf>
    <xf numFmtId="0" fontId="0" fillId="13" borderId="17" xfId="0" applyFill="1" applyBorder="1" applyAlignment="1" applyProtection="1">
      <alignment horizontal="center" vertical="center"/>
      <protection hidden="1"/>
    </xf>
    <xf numFmtId="0" fontId="0" fillId="13" borderId="19" xfId="0"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1" fontId="13" fillId="0" borderId="94" xfId="0" applyNumberFormat="1" applyFont="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97" xfId="0" applyFill="1" applyBorder="1" applyAlignment="1" applyProtection="1">
      <alignment horizontal="center" vertical="center"/>
      <protection hidden="1"/>
    </xf>
    <xf numFmtId="0" fontId="0" fillId="13" borderId="20"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1" fontId="0" fillId="12" borderId="97" xfId="0" applyNumberFormat="1" applyFill="1" applyBorder="1" applyAlignment="1" applyProtection="1">
      <alignment horizontal="center" vertical="center"/>
      <protection hidden="1"/>
    </xf>
    <xf numFmtId="0" fontId="0" fillId="0" borderId="98" xfId="0" applyBorder="1" applyAlignment="1" applyProtection="1">
      <alignment horizontal="center" vertical="center"/>
      <protection hidden="1"/>
    </xf>
    <xf numFmtId="181" fontId="0" fillId="0" borderId="99" xfId="0" applyNumberFormat="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1" fontId="13" fillId="0" borderId="99" xfId="0" applyNumberFormat="1" applyFont="1" applyBorder="1" applyAlignment="1" applyProtection="1">
      <alignment horizontal="center" vertical="center"/>
      <protection hidden="1"/>
    </xf>
    <xf numFmtId="0" fontId="0" fillId="12" borderId="23" xfId="0" applyFill="1" applyBorder="1" applyAlignment="1" applyProtection="1">
      <alignment horizontal="center" vertical="center"/>
      <protection hidden="1"/>
    </xf>
    <xf numFmtId="0" fontId="0" fillId="12" borderId="92" xfId="0" applyFill="1" applyBorder="1" applyAlignment="1" applyProtection="1">
      <alignment horizontal="center" vertical="center"/>
      <protection hidden="1"/>
    </xf>
    <xf numFmtId="0" fontId="0" fillId="13" borderId="23" xfId="0" applyFill="1" applyBorder="1" applyAlignment="1" applyProtection="1">
      <alignment horizontal="center" vertical="center"/>
      <protection hidden="1"/>
    </xf>
    <xf numFmtId="0" fontId="0" fillId="13" borderId="25" xfId="0" applyFill="1" applyBorder="1" applyAlignment="1" applyProtection="1">
      <alignment horizontal="center" vertical="center"/>
      <protection hidden="1"/>
    </xf>
    <xf numFmtId="0" fontId="0" fillId="0" borderId="29" xfId="0" applyBorder="1" applyAlignment="1" applyProtection="1">
      <alignment horizontal="center" vertical="center" shrinkToFit="1"/>
      <protection hidden="1"/>
    </xf>
    <xf numFmtId="1" fontId="13" fillId="0" borderId="59" xfId="2" applyNumberFormat="1" applyFont="1" applyBorder="1" applyAlignment="1" applyProtection="1">
      <alignment horizontal="center" vertical="center"/>
      <protection hidden="1"/>
    </xf>
    <xf numFmtId="1" fontId="13" fillId="0" borderId="0" xfId="2" applyNumberFormat="1" applyFont="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0" fillId="0" borderId="0" xfId="0" applyAlignment="1" applyProtection="1">
      <alignment vertical="center" wrapText="1"/>
      <protection hidden="1"/>
    </xf>
    <xf numFmtId="0" fontId="0" fillId="12" borderId="101" xfId="0" applyFill="1" applyBorder="1" applyAlignment="1" applyProtection="1">
      <alignment horizontal="left" vertical="center"/>
      <protection hidden="1"/>
    </xf>
    <xf numFmtId="0" fontId="0" fillId="12" borderId="102" xfId="0" applyFill="1" applyBorder="1" applyProtection="1">
      <alignment vertical="center"/>
      <protection hidden="1"/>
    </xf>
    <xf numFmtId="0" fontId="0" fillId="12" borderId="103" xfId="0" applyFill="1" applyBorder="1" applyProtection="1">
      <alignment vertical="center"/>
      <protection hidden="1"/>
    </xf>
    <xf numFmtId="0" fontId="0" fillId="12" borderId="104" xfId="0" applyFill="1" applyBorder="1" applyProtection="1">
      <alignment vertical="center"/>
      <protection hidden="1"/>
    </xf>
    <xf numFmtId="0" fontId="0" fillId="12" borderId="105" xfId="0" applyFill="1" applyBorder="1" applyProtection="1">
      <alignment vertical="center"/>
      <protection hidden="1"/>
    </xf>
    <xf numFmtId="0" fontId="0" fillId="12" borderId="106" xfId="0" applyFill="1" applyBorder="1" applyProtection="1">
      <alignment vertical="center"/>
      <protection hidden="1"/>
    </xf>
    <xf numFmtId="0" fontId="0" fillId="12" borderId="25" xfId="0" applyFill="1" applyBorder="1" applyAlignment="1" applyProtection="1">
      <alignment horizontal="center" vertical="center"/>
      <protection hidden="1"/>
    </xf>
    <xf numFmtId="0" fontId="0" fillId="12" borderId="107" xfId="0" applyFill="1" applyBorder="1" applyAlignment="1" applyProtection="1">
      <alignment horizontal="center" vertical="center"/>
      <protection hidden="1"/>
    </xf>
    <xf numFmtId="0" fontId="0" fillId="12" borderId="108" xfId="0" applyFill="1" applyBorder="1" applyAlignment="1" applyProtection="1">
      <alignment horizontal="center" vertical="center"/>
      <protection hidden="1"/>
    </xf>
    <xf numFmtId="0" fontId="0" fillId="12" borderId="88" xfId="0" applyFill="1" applyBorder="1" applyProtection="1">
      <alignment vertical="center"/>
      <protection hidden="1"/>
    </xf>
    <xf numFmtId="0" fontId="0" fillId="12" borderId="109" xfId="0" applyFill="1" applyBorder="1" applyAlignment="1" applyProtection="1">
      <alignment horizontal="center" vertical="center"/>
      <protection hidden="1"/>
    </xf>
    <xf numFmtId="0" fontId="0" fillId="12" borderId="110" xfId="0" applyFill="1" applyBorder="1" applyAlignment="1" applyProtection="1">
      <alignment horizontal="center" vertical="center"/>
      <protection hidden="1"/>
    </xf>
    <xf numFmtId="0" fontId="0" fillId="12" borderId="86" xfId="0" applyFill="1" applyBorder="1" applyAlignment="1" applyProtection="1">
      <alignment horizontal="center" vertical="center"/>
      <protection hidden="1"/>
    </xf>
    <xf numFmtId="0" fontId="0" fillId="12" borderId="93" xfId="0" applyFill="1" applyBorder="1" applyProtection="1">
      <alignment vertical="center"/>
      <protection hidden="1"/>
    </xf>
    <xf numFmtId="0" fontId="0" fillId="12" borderId="22" xfId="0" applyFill="1" applyBorder="1" applyAlignment="1" applyProtection="1">
      <alignment horizontal="center" vertical="center"/>
      <protection hidden="1"/>
    </xf>
    <xf numFmtId="0" fontId="0" fillId="12" borderId="111" xfId="0" applyFill="1" applyBorder="1" applyAlignment="1" applyProtection="1">
      <alignment horizontal="center" vertical="center"/>
      <protection hidden="1"/>
    </xf>
    <xf numFmtId="0" fontId="0" fillId="12" borderId="94" xfId="0" applyFill="1" applyBorder="1" applyAlignment="1" applyProtection="1">
      <alignment horizontal="center" vertical="center"/>
      <protection hidden="1"/>
    </xf>
    <xf numFmtId="0" fontId="0" fillId="12" borderId="98" xfId="0" applyFill="1" applyBorder="1" applyProtection="1">
      <alignment vertical="center"/>
      <protection hidden="1"/>
    </xf>
    <xf numFmtId="0" fontId="0" fillId="12" borderId="112" xfId="0" applyFill="1" applyBorder="1" applyAlignment="1" applyProtection="1">
      <alignment horizontal="center" vertical="center"/>
      <protection hidden="1"/>
    </xf>
    <xf numFmtId="0" fontId="0" fillId="12" borderId="113" xfId="0" applyFill="1" applyBorder="1" applyAlignment="1" applyProtection="1">
      <alignment horizontal="center" vertical="center"/>
      <protection hidden="1"/>
    </xf>
    <xf numFmtId="0" fontId="0" fillId="12" borderId="100" xfId="0" applyFill="1" applyBorder="1" applyAlignment="1" applyProtection="1">
      <alignment horizontal="center" vertical="center"/>
      <protection hidden="1"/>
    </xf>
    <xf numFmtId="0" fontId="0" fillId="12" borderId="99" xfId="0" applyFill="1" applyBorder="1" applyAlignment="1" applyProtection="1">
      <alignment horizontal="center" vertical="center"/>
      <protection hidden="1"/>
    </xf>
    <xf numFmtId="0" fontId="0" fillId="12" borderId="102" xfId="0" applyFill="1" applyBorder="1" applyAlignment="1" applyProtection="1">
      <alignment horizontal="center" vertical="center"/>
      <protection hidden="1"/>
    </xf>
    <xf numFmtId="0" fontId="0" fillId="12" borderId="103" xfId="0" applyFill="1" applyBorder="1" applyAlignment="1" applyProtection="1">
      <alignment horizontal="center" vertical="center"/>
      <protection hidden="1"/>
    </xf>
    <xf numFmtId="0" fontId="0" fillId="12" borderId="104" xfId="0" applyFill="1" applyBorder="1" applyAlignment="1" applyProtection="1">
      <alignment horizontal="center" vertical="center"/>
      <protection hidden="1"/>
    </xf>
    <xf numFmtId="0" fontId="0" fillId="12" borderId="105" xfId="0" applyFill="1" applyBorder="1" applyAlignment="1" applyProtection="1">
      <alignment horizontal="center" vertical="center"/>
      <protection hidden="1"/>
    </xf>
    <xf numFmtId="1" fontId="0" fillId="12" borderId="111" xfId="0" applyNumberFormat="1" applyFill="1" applyBorder="1" applyAlignment="1" applyProtection="1">
      <alignment horizontal="center" vertical="center"/>
      <protection hidden="1"/>
    </xf>
    <xf numFmtId="0" fontId="0" fillId="13" borderId="101" xfId="0" applyFill="1" applyBorder="1" applyAlignment="1" applyProtection="1">
      <alignment horizontal="left" vertical="center"/>
      <protection hidden="1"/>
    </xf>
    <xf numFmtId="0" fontId="0" fillId="13" borderId="102" xfId="0" applyFill="1" applyBorder="1" applyProtection="1">
      <alignment vertical="center"/>
      <protection hidden="1"/>
    </xf>
    <xf numFmtId="0" fontId="0" fillId="13" borderId="103" xfId="0" applyFill="1" applyBorder="1" applyProtection="1">
      <alignment vertical="center"/>
      <protection hidden="1"/>
    </xf>
    <xf numFmtId="0" fontId="0" fillId="13" borderId="104" xfId="0" applyFill="1" applyBorder="1" applyProtection="1">
      <alignment vertical="center"/>
      <protection hidden="1"/>
    </xf>
    <xf numFmtId="0" fontId="0" fillId="13" borderId="105" xfId="0" applyFill="1" applyBorder="1" applyProtection="1">
      <alignment vertical="center"/>
      <protection hidden="1"/>
    </xf>
    <xf numFmtId="0" fontId="0" fillId="13" borderId="106" xfId="0" applyFill="1" applyBorder="1" applyAlignment="1" applyProtection="1">
      <alignment horizontal="center" vertical="center"/>
      <protection hidden="1"/>
    </xf>
    <xf numFmtId="0" fontId="0" fillId="13" borderId="107" xfId="0" applyFill="1" applyBorder="1" applyAlignment="1" applyProtection="1">
      <alignment horizontal="center" vertical="center"/>
      <protection hidden="1"/>
    </xf>
    <xf numFmtId="0" fontId="0" fillId="13" borderId="92" xfId="0" applyFill="1" applyBorder="1" applyAlignment="1" applyProtection="1">
      <alignment horizontal="center" vertical="center"/>
      <protection hidden="1"/>
    </xf>
    <xf numFmtId="0" fontId="0" fillId="13" borderId="108" xfId="0" applyFill="1" applyBorder="1" applyAlignment="1" applyProtection="1">
      <alignment horizontal="center" vertical="center"/>
      <protection hidden="1"/>
    </xf>
    <xf numFmtId="0" fontId="0" fillId="13" borderId="88" xfId="0" applyFill="1" applyBorder="1" applyAlignment="1" applyProtection="1">
      <alignment horizontal="center" vertical="center"/>
      <protection hidden="1"/>
    </xf>
    <xf numFmtId="0" fontId="0" fillId="13" borderId="109" xfId="0" applyFill="1" applyBorder="1" applyAlignment="1" applyProtection="1">
      <alignment horizontal="center" vertical="center"/>
      <protection hidden="1"/>
    </xf>
    <xf numFmtId="0" fontId="0" fillId="13" borderId="111" xfId="2" applyNumberFormat="1" applyFont="1" applyFill="1" applyBorder="1" applyAlignment="1" applyProtection="1">
      <alignment horizontal="center" vertical="center"/>
      <protection hidden="1"/>
    </xf>
    <xf numFmtId="0" fontId="0" fillId="13" borderId="97" xfId="2" applyNumberFormat="1" applyFont="1" applyFill="1" applyBorder="1" applyAlignment="1" applyProtection="1">
      <alignment horizontal="center" vertical="center"/>
      <protection hidden="1"/>
    </xf>
    <xf numFmtId="0" fontId="0" fillId="13" borderId="94" xfId="2" applyNumberFormat="1" applyFont="1" applyFill="1" applyBorder="1" applyAlignment="1" applyProtection="1">
      <alignment horizontal="center" vertical="center"/>
      <protection hidden="1"/>
    </xf>
    <xf numFmtId="0" fontId="0" fillId="13" borderId="93" xfId="0" applyFill="1" applyBorder="1" applyAlignment="1" applyProtection="1">
      <alignment horizontal="center" vertical="center"/>
      <protection hidden="1"/>
    </xf>
    <xf numFmtId="0" fontId="0" fillId="13" borderId="111" xfId="0" applyFill="1" applyBorder="1" applyAlignment="1" applyProtection="1">
      <alignment horizontal="center" vertical="center"/>
      <protection hidden="1"/>
    </xf>
    <xf numFmtId="0" fontId="0" fillId="13" borderId="98" xfId="0" applyFill="1" applyBorder="1" applyAlignment="1" applyProtection="1">
      <alignment horizontal="center" vertical="center"/>
      <protection hidden="1"/>
    </xf>
    <xf numFmtId="0" fontId="0" fillId="13" borderId="112" xfId="0" applyFill="1" applyBorder="1" applyAlignment="1" applyProtection="1">
      <alignment horizontal="center" vertical="center"/>
      <protection hidden="1"/>
    </xf>
    <xf numFmtId="0" fontId="0" fillId="13" borderId="113" xfId="0" applyFill="1" applyBorder="1" applyAlignment="1" applyProtection="1">
      <alignment horizontal="center" vertical="center"/>
      <protection hidden="1"/>
    </xf>
    <xf numFmtId="0" fontId="0" fillId="13" borderId="100" xfId="0" applyFill="1" applyBorder="1" applyAlignment="1" applyProtection="1">
      <alignment horizontal="center" vertical="center"/>
      <protection hidden="1"/>
    </xf>
    <xf numFmtId="0" fontId="0" fillId="13" borderId="99" xfId="0" applyFill="1" applyBorder="1" applyAlignment="1" applyProtection="1">
      <alignment horizontal="center" vertical="center"/>
      <protection hidden="1"/>
    </xf>
    <xf numFmtId="0" fontId="0" fillId="13" borderId="102" xfId="0" applyFill="1" applyBorder="1" applyAlignment="1" applyProtection="1">
      <alignment horizontal="center" vertical="center"/>
      <protection hidden="1"/>
    </xf>
    <xf numFmtId="0" fontId="0" fillId="13" borderId="103" xfId="0" applyFill="1" applyBorder="1" applyAlignment="1" applyProtection="1">
      <alignment horizontal="center" vertical="center"/>
      <protection hidden="1"/>
    </xf>
    <xf numFmtId="0" fontId="0" fillId="13" borderId="104" xfId="0" applyFill="1" applyBorder="1" applyAlignment="1" applyProtection="1">
      <alignment horizontal="center" vertical="center"/>
      <protection hidden="1"/>
    </xf>
    <xf numFmtId="0" fontId="0" fillId="13" borderId="105" xfId="0" applyFill="1" applyBorder="1" applyAlignment="1" applyProtection="1">
      <alignment horizontal="center" vertical="center"/>
      <protection hidden="1"/>
    </xf>
    <xf numFmtId="0" fontId="0" fillId="13" borderId="82" xfId="0" applyFill="1" applyBorder="1" applyAlignment="1" applyProtection="1">
      <alignment horizontal="center" vertical="center"/>
      <protection hidden="1"/>
    </xf>
    <xf numFmtId="0" fontId="0" fillId="13" borderId="55" xfId="0" applyFill="1" applyBorder="1" applyAlignment="1" applyProtection="1">
      <alignment horizontal="center" vertical="center"/>
      <protection hidden="1"/>
    </xf>
    <xf numFmtId="0" fontId="0" fillId="13" borderId="97" xfId="0" applyFill="1" applyBorder="1" applyAlignment="1" applyProtection="1">
      <alignment horizontal="center" vertical="center"/>
      <protection hidden="1"/>
    </xf>
    <xf numFmtId="0" fontId="0" fillId="13" borderId="94" xfId="0" applyFill="1" applyBorder="1" applyAlignment="1" applyProtection="1">
      <alignment horizontal="center" vertical="center"/>
      <protection hidden="1"/>
    </xf>
    <xf numFmtId="181" fontId="21" fillId="0" borderId="5" xfId="2" applyNumberFormat="1" applyFont="1" applyBorder="1" applyAlignment="1">
      <alignment horizontal="center" vertical="center"/>
    </xf>
    <xf numFmtId="181" fontId="6" fillId="0" borderId="5" xfId="2" applyNumberFormat="1" applyFont="1" applyBorder="1" applyAlignment="1">
      <alignment horizontal="center" vertical="center"/>
    </xf>
    <xf numFmtId="181" fontId="6" fillId="10" borderId="5" xfId="2" applyNumberFormat="1" applyFont="1" applyFill="1" applyBorder="1" applyAlignment="1">
      <alignment horizontal="center" vertical="center"/>
    </xf>
    <xf numFmtId="181" fontId="21" fillId="8" borderId="5" xfId="2" applyNumberFormat="1" applyFont="1" applyFill="1" applyBorder="1" applyAlignment="1">
      <alignment horizontal="center" vertical="center"/>
    </xf>
    <xf numFmtId="188" fontId="8" fillId="0" borderId="13" xfId="0" applyNumberFormat="1" applyFont="1" applyBorder="1" applyAlignment="1" applyProtection="1">
      <alignment horizontal="center" vertical="center"/>
      <protection locked="0"/>
    </xf>
    <xf numFmtId="177" fontId="8" fillId="9" borderId="32" xfId="0" applyNumberFormat="1" applyFont="1" applyFill="1" applyBorder="1" applyAlignment="1" applyProtection="1">
      <alignment horizontal="center" vertical="center"/>
      <protection locked="0"/>
    </xf>
    <xf numFmtId="0" fontId="27" fillId="0" borderId="0" xfId="0" applyFont="1">
      <alignment vertical="center"/>
    </xf>
    <xf numFmtId="0" fontId="28" fillId="0" borderId="0" xfId="0" applyFont="1" applyAlignment="1">
      <alignment horizontal="center" vertical="center"/>
    </xf>
    <xf numFmtId="0" fontId="28" fillId="0" borderId="0" xfId="0" applyFont="1" applyAlignment="1">
      <alignment horizontal="right" vertical="center"/>
    </xf>
    <xf numFmtId="0" fontId="28" fillId="0" borderId="0" xfId="0" applyFont="1">
      <alignment vertical="center"/>
    </xf>
    <xf numFmtId="0" fontId="27" fillId="0" borderId="15" xfId="0" applyFont="1" applyBorder="1">
      <alignment vertical="center"/>
    </xf>
    <xf numFmtId="0" fontId="28" fillId="0" borderId="72" xfId="0" applyFont="1" applyBorder="1" applyAlignment="1">
      <alignment horizontal="center" vertical="center"/>
    </xf>
    <xf numFmtId="0" fontId="28" fillId="0" borderId="2" xfId="0" applyFont="1" applyBorder="1" applyAlignment="1">
      <alignment horizontal="left" vertical="center"/>
    </xf>
    <xf numFmtId="0" fontId="28" fillId="0" borderId="39" xfId="0" applyFont="1" applyBorder="1" applyAlignment="1">
      <alignment horizontal="left" vertical="center"/>
    </xf>
    <xf numFmtId="0" fontId="28" fillId="0" borderId="4" xfId="0" applyFont="1" applyBorder="1" applyAlignment="1">
      <alignment vertical="center" shrinkToFit="1"/>
    </xf>
    <xf numFmtId="0" fontId="28" fillId="0" borderId="40" xfId="0" applyFont="1" applyBorder="1" applyAlignment="1">
      <alignment vertical="center" shrinkToFit="1"/>
    </xf>
    <xf numFmtId="0" fontId="28" fillId="0" borderId="133" xfId="0" applyFont="1" applyBorder="1" applyAlignment="1">
      <alignment horizontal="center" vertical="center" shrinkToFit="1"/>
    </xf>
    <xf numFmtId="0" fontId="28" fillId="0" borderId="134" xfId="0" applyFont="1" applyBorder="1" applyAlignment="1">
      <alignment horizontal="center" vertical="center" shrinkToFit="1"/>
    </xf>
    <xf numFmtId="0" fontId="28" fillId="0" borderId="136" xfId="0" applyFont="1" applyBorder="1" applyAlignment="1">
      <alignment horizontal="center" vertical="center" shrinkToFit="1"/>
    </xf>
    <xf numFmtId="0" fontId="28" fillId="14" borderId="137" xfId="0" applyFont="1" applyFill="1" applyBorder="1" applyAlignment="1">
      <alignment horizontal="center" vertical="center" shrinkToFit="1"/>
    </xf>
    <xf numFmtId="0" fontId="28" fillId="0" borderId="139" xfId="0" applyFont="1" applyBorder="1" applyAlignment="1">
      <alignment horizontal="center" vertical="center" shrinkToFit="1"/>
    </xf>
    <xf numFmtId="0" fontId="28" fillId="0" borderId="140" xfId="0" applyFont="1" applyBorder="1" applyAlignment="1">
      <alignment horizontal="center" vertical="center" wrapText="1" shrinkToFit="1"/>
    </xf>
    <xf numFmtId="0" fontId="28" fillId="14" borderId="141" xfId="0" applyFont="1" applyFill="1" applyBorder="1" applyAlignment="1">
      <alignment horizontal="center" vertical="center"/>
    </xf>
    <xf numFmtId="0" fontId="28" fillId="14" borderId="114" xfId="0" applyFont="1" applyFill="1" applyBorder="1" applyAlignment="1">
      <alignment horizontal="center" vertical="center"/>
    </xf>
    <xf numFmtId="0" fontId="28" fillId="0" borderId="30" xfId="0" applyFont="1" applyBorder="1" applyAlignment="1">
      <alignment horizontal="center" vertical="center" shrinkToFit="1"/>
    </xf>
    <xf numFmtId="0" fontId="28" fillId="14" borderId="31" xfId="0" applyFont="1" applyFill="1" applyBorder="1" applyAlignment="1">
      <alignment horizontal="center" vertical="center"/>
    </xf>
    <xf numFmtId="0" fontId="29" fillId="0" borderId="141" xfId="0" applyFont="1" applyBorder="1" applyAlignment="1">
      <alignment horizontal="center" vertical="center"/>
    </xf>
    <xf numFmtId="0" fontId="28" fillId="14" borderId="80" xfId="0" applyFont="1" applyFill="1" applyBorder="1" applyAlignment="1">
      <alignment horizontal="center" vertical="center"/>
    </xf>
    <xf numFmtId="0" fontId="28" fillId="0" borderId="140" xfId="0" applyFont="1" applyBorder="1" applyAlignment="1">
      <alignment vertical="center" wrapText="1"/>
    </xf>
    <xf numFmtId="0" fontId="28" fillId="0" borderId="76" xfId="0" applyFont="1" applyBorder="1" applyAlignment="1">
      <alignment vertical="center" wrapText="1"/>
    </xf>
    <xf numFmtId="0" fontId="28" fillId="0" borderId="50" xfId="0" applyFont="1" applyBorder="1" applyAlignment="1">
      <alignment vertical="center" wrapText="1"/>
    </xf>
    <xf numFmtId="0" fontId="28" fillId="0" borderId="2" xfId="0" applyFont="1" applyBorder="1" applyAlignment="1">
      <alignment vertical="center" wrapText="1"/>
    </xf>
    <xf numFmtId="38" fontId="28" fillId="0" borderId="4" xfId="1" applyFont="1" applyBorder="1" applyAlignment="1">
      <alignment vertical="center" wrapText="1"/>
    </xf>
    <xf numFmtId="0" fontId="28" fillId="0" borderId="2" xfId="0" applyFont="1" applyBorder="1" applyAlignment="1">
      <alignment horizontal="center" vertical="center" wrapText="1"/>
    </xf>
    <xf numFmtId="38" fontId="33" fillId="0" borderId="129" xfId="1" applyFont="1" applyBorder="1" applyAlignment="1">
      <alignment horizontal="center" vertical="center"/>
    </xf>
    <xf numFmtId="0" fontId="28" fillId="0" borderId="16" xfId="0" applyFont="1" applyBorder="1" applyAlignment="1">
      <alignment horizontal="left" vertical="center"/>
    </xf>
    <xf numFmtId="189" fontId="33" fillId="0" borderId="16" xfId="1" applyNumberFormat="1" applyFont="1" applyBorder="1" applyAlignment="1">
      <alignment horizontal="center" vertical="center"/>
    </xf>
    <xf numFmtId="38" fontId="33" fillId="0" borderId="16" xfId="1" applyFont="1" applyBorder="1" applyAlignment="1">
      <alignment horizontal="center" vertical="center"/>
    </xf>
    <xf numFmtId="0" fontId="28" fillId="0" borderId="16" xfId="0" applyFont="1" applyBorder="1" applyAlignment="1">
      <alignment vertical="center" wrapText="1"/>
    </xf>
    <xf numFmtId="0" fontId="28" fillId="0" borderId="0" xfId="0" applyFont="1" applyAlignment="1">
      <alignment horizontal="left" vertical="center"/>
    </xf>
    <xf numFmtId="189" fontId="33" fillId="0" borderId="0" xfId="1" applyNumberFormat="1" applyFont="1" applyAlignment="1">
      <alignment horizontal="center" vertical="center"/>
    </xf>
    <xf numFmtId="38" fontId="33" fillId="0" borderId="0" xfId="1" applyFont="1" applyAlignment="1">
      <alignment horizontal="center" vertical="center"/>
    </xf>
    <xf numFmtId="0" fontId="28" fillId="0" borderId="0" xfId="0" applyFont="1" applyAlignment="1">
      <alignment vertical="center" wrapText="1"/>
    </xf>
    <xf numFmtId="0" fontId="27" fillId="0" borderId="0" xfId="0" applyFont="1" applyAlignment="1">
      <alignment vertical="top"/>
    </xf>
    <xf numFmtId="0" fontId="28" fillId="0" borderId="0" xfId="0" applyFont="1" applyAlignment="1">
      <alignment vertical="top"/>
    </xf>
    <xf numFmtId="0" fontId="38" fillId="0" borderId="0" xfId="0" applyFont="1">
      <alignment vertical="center"/>
    </xf>
    <xf numFmtId="0" fontId="28" fillId="0" borderId="6" xfId="0" applyFont="1" applyBorder="1" applyAlignment="1">
      <alignment horizontal="center" vertical="top" wrapText="1"/>
    </xf>
    <xf numFmtId="0" fontId="39" fillId="0" borderId="0" xfId="0" applyFont="1">
      <alignment vertical="center"/>
    </xf>
    <xf numFmtId="0" fontId="28" fillId="0" borderId="6" xfId="0" applyFont="1" applyBorder="1" applyAlignment="1">
      <alignment vertical="top" wrapText="1"/>
    </xf>
    <xf numFmtId="0" fontId="29" fillId="0" borderId="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0" xfId="0" applyFont="1">
      <alignment vertical="center"/>
    </xf>
    <xf numFmtId="0" fontId="29" fillId="0" borderId="6" xfId="0" applyFont="1" applyBorder="1" applyAlignment="1">
      <alignment horizontal="center" vertical="top" wrapText="1"/>
    </xf>
    <xf numFmtId="0" fontId="29" fillId="0" borderId="97" xfId="0" applyFont="1" applyBorder="1" applyAlignment="1">
      <alignment horizontal="center" vertical="center"/>
    </xf>
    <xf numFmtId="0" fontId="29" fillId="0" borderId="97" xfId="0" applyFont="1" applyBorder="1" applyAlignment="1">
      <alignment horizontal="center" vertical="center" wrapText="1"/>
    </xf>
    <xf numFmtId="0" fontId="10" fillId="0" borderId="94"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94" xfId="0" applyFont="1" applyBorder="1" applyAlignment="1">
      <alignment horizontal="center" vertical="center" wrapText="1"/>
    </xf>
    <xf numFmtId="9" fontId="29" fillId="0" borderId="97" xfId="2" applyFont="1" applyBorder="1" applyAlignment="1">
      <alignment horizontal="center" vertical="center" wrapText="1"/>
    </xf>
    <xf numFmtId="0" fontId="29" fillId="0" borderId="155" xfId="0" applyFont="1" applyBorder="1" applyAlignment="1">
      <alignment horizontal="center" vertical="center" wrapText="1"/>
    </xf>
    <xf numFmtId="0" fontId="41" fillId="0" borderId="0" xfId="0" applyFont="1">
      <alignment vertical="center"/>
    </xf>
    <xf numFmtId="0" fontId="44" fillId="0" borderId="0" xfId="0" applyFont="1">
      <alignment vertical="center"/>
    </xf>
    <xf numFmtId="0" fontId="1" fillId="0" borderId="6" xfId="0" applyFont="1" applyBorder="1">
      <alignment vertical="center"/>
    </xf>
    <xf numFmtId="0" fontId="1" fillId="0" borderId="15" xfId="0" applyFont="1" applyBorder="1">
      <alignment vertical="center"/>
    </xf>
    <xf numFmtId="0" fontId="1" fillId="0" borderId="11" xfId="0" applyFont="1" applyBorder="1" applyAlignment="1">
      <alignment horizontal="center" vertical="center"/>
    </xf>
    <xf numFmtId="0" fontId="1" fillId="0" borderId="156" xfId="0" applyFont="1" applyBorder="1">
      <alignment vertical="center"/>
    </xf>
    <xf numFmtId="0" fontId="1" fillId="0" borderId="156" xfId="0" applyFont="1" applyBorder="1" applyAlignment="1">
      <alignment horizontal="right" vertical="center"/>
    </xf>
    <xf numFmtId="0" fontId="1" fillId="0" borderId="157" xfId="0" applyFont="1" applyBorder="1">
      <alignment vertical="center"/>
    </xf>
    <xf numFmtId="0" fontId="1" fillId="0" borderId="79" xfId="0" applyFont="1" applyBorder="1">
      <alignment vertical="center"/>
    </xf>
    <xf numFmtId="0" fontId="1" fillId="0" borderId="63" xfId="0" applyFont="1" applyBorder="1">
      <alignment vertical="center"/>
    </xf>
    <xf numFmtId="0" fontId="1" fillId="0" borderId="1" xfId="0" applyFont="1" applyBorder="1">
      <alignment vertical="center"/>
    </xf>
    <xf numFmtId="0" fontId="1" fillId="0" borderId="158" xfId="0" applyFont="1" applyBorder="1">
      <alignment vertical="center"/>
    </xf>
    <xf numFmtId="0" fontId="1" fillId="0" borderId="66" xfId="0" applyFont="1" applyBorder="1">
      <alignment vertical="center"/>
    </xf>
    <xf numFmtId="0" fontId="1" fillId="0" borderId="5" xfId="0" applyFont="1" applyBorder="1" applyAlignment="1">
      <alignment horizontal="center" vertical="center"/>
    </xf>
    <xf numFmtId="0" fontId="1" fillId="2" borderId="159" xfId="0" applyFont="1" applyFill="1" applyBorder="1" applyAlignment="1">
      <alignment horizontal="center" vertical="center"/>
    </xf>
    <xf numFmtId="0" fontId="13" fillId="0" borderId="0" xfId="0" applyFont="1">
      <alignment vertical="center"/>
    </xf>
    <xf numFmtId="0" fontId="28" fillId="0" borderId="118" xfId="0" applyFont="1" applyBorder="1" applyAlignment="1">
      <alignment horizontal="center" vertical="center" shrinkToFit="1"/>
    </xf>
    <xf numFmtId="0" fontId="28" fillId="0" borderId="48" xfId="0" applyFont="1" applyBorder="1" applyAlignment="1">
      <alignment horizontal="center" vertical="center" shrinkToFit="1"/>
    </xf>
    <xf numFmtId="0" fontId="8" fillId="0" borderId="0" xfId="0" applyFont="1" applyAlignment="1">
      <alignment horizontal="center" vertical="center"/>
    </xf>
    <xf numFmtId="0" fontId="28" fillId="0" borderId="10" xfId="0" applyFont="1" applyBorder="1" applyAlignment="1">
      <alignment horizontal="right" vertical="center"/>
    </xf>
    <xf numFmtId="0" fontId="28" fillId="0" borderId="114"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72" xfId="0" applyFont="1" applyBorder="1" applyAlignment="1">
      <alignment horizontal="center" vertical="center"/>
    </xf>
    <xf numFmtId="0" fontId="28" fillId="0" borderId="76" xfId="0" applyFont="1" applyBorder="1" applyAlignment="1">
      <alignment horizontal="center" vertical="center"/>
    </xf>
    <xf numFmtId="0" fontId="28" fillId="0" borderId="130" xfId="0" applyFont="1" applyBorder="1" applyAlignment="1">
      <alignment horizontal="center" vertical="center"/>
    </xf>
    <xf numFmtId="0" fontId="28" fillId="0" borderId="115" xfId="0" applyFont="1" applyBorder="1">
      <alignment vertical="center"/>
    </xf>
    <xf numFmtId="0" fontId="28" fillId="0" borderId="45" xfId="0" applyFont="1" applyBorder="1">
      <alignment vertical="center"/>
    </xf>
    <xf numFmtId="0" fontId="28" fillId="0" borderId="116" xfId="0" applyFont="1" applyBorder="1">
      <alignment vertical="center"/>
    </xf>
    <xf numFmtId="0" fontId="28" fillId="0" borderId="117" xfId="0" applyFont="1" applyBorder="1">
      <alignment vertical="center"/>
    </xf>
    <xf numFmtId="0" fontId="28" fillId="0" borderId="118" xfId="0" applyFont="1" applyBorder="1" applyAlignment="1">
      <alignment vertical="center" shrinkToFit="1"/>
    </xf>
    <xf numFmtId="0" fontId="28" fillId="0" borderId="48" xfId="0" applyFont="1" applyBorder="1" applyAlignment="1">
      <alignment vertical="center" shrinkToFit="1"/>
    </xf>
    <xf numFmtId="0" fontId="28" fillId="0" borderId="60" xfId="0" applyFont="1" applyBorder="1" applyAlignment="1">
      <alignment vertical="center" shrinkToFit="1"/>
    </xf>
    <xf numFmtId="0" fontId="28" fillId="0" borderId="119" xfId="0" applyFont="1" applyBorder="1" applyAlignment="1">
      <alignment vertical="center" shrinkToFit="1"/>
    </xf>
    <xf numFmtId="0" fontId="28" fillId="0" borderId="120" xfId="0" applyFont="1" applyBorder="1" applyAlignment="1">
      <alignment horizontal="center" vertical="center" shrinkToFit="1"/>
    </xf>
    <xf numFmtId="0" fontId="28" fillId="0" borderId="121" xfId="0" applyFont="1" applyBorder="1" applyAlignment="1">
      <alignment horizontal="center" vertical="center" shrinkToFit="1"/>
    </xf>
    <xf numFmtId="0" fontId="28" fillId="0" borderId="122" xfId="0" applyFont="1" applyBorder="1" applyAlignment="1">
      <alignment horizontal="left" vertical="center" shrinkToFit="1"/>
    </xf>
    <xf numFmtId="0" fontId="28" fillId="0" borderId="50" xfId="0" applyFont="1" applyBorder="1" applyAlignment="1">
      <alignment horizontal="left" vertical="center" shrinkToFit="1"/>
    </xf>
    <xf numFmtId="0" fontId="28" fillId="0" borderId="57" xfId="0" applyFont="1" applyBorder="1" applyAlignment="1">
      <alignment horizontal="left" vertical="center" shrinkToFit="1"/>
    </xf>
    <xf numFmtId="0" fontId="28" fillId="0" borderId="123" xfId="0" applyFont="1" applyBorder="1" applyAlignment="1">
      <alignment horizontal="left" vertical="center" shrinkToFit="1"/>
    </xf>
    <xf numFmtId="0" fontId="28" fillId="0" borderId="124" xfId="0" applyFont="1" applyBorder="1" applyAlignment="1">
      <alignment horizontal="left" vertical="center" shrinkToFit="1"/>
    </xf>
    <xf numFmtId="0" fontId="28" fillId="0" borderId="52" xfId="0" applyFont="1" applyBorder="1" applyAlignment="1">
      <alignment horizontal="left" vertical="center" shrinkToFit="1"/>
    </xf>
    <xf numFmtId="0" fontId="28" fillId="0" borderId="125" xfId="0" applyFont="1" applyBorder="1" applyAlignment="1">
      <alignment horizontal="left" vertical="center" shrinkToFit="1"/>
    </xf>
    <xf numFmtId="0" fontId="28" fillId="0" borderId="126" xfId="0" applyFont="1" applyBorder="1" applyAlignment="1">
      <alignment horizontal="left" vertical="center" shrinkToFit="1"/>
    </xf>
    <xf numFmtId="0" fontId="13" fillId="0" borderId="127" xfId="0" applyFont="1" applyBorder="1" applyAlignment="1">
      <alignment horizontal="center" vertical="center"/>
    </xf>
    <xf numFmtId="0" fontId="13" fillId="0" borderId="128" xfId="0" applyFont="1" applyBorder="1" applyAlignment="1">
      <alignment horizontal="center" vertical="center"/>
    </xf>
    <xf numFmtId="0" fontId="28" fillId="0" borderId="122" xfId="0" applyFont="1" applyBorder="1" applyAlignment="1">
      <alignment horizontal="left" vertical="center"/>
    </xf>
    <xf numFmtId="0" fontId="28" fillId="0" borderId="50" xfId="0" applyFont="1" applyBorder="1" applyAlignment="1">
      <alignment horizontal="left" vertical="center"/>
    </xf>
    <xf numFmtId="0" fontId="28" fillId="0" borderId="2" xfId="0" applyFont="1" applyBorder="1" applyAlignment="1">
      <alignment horizontal="left" vertical="center"/>
    </xf>
    <xf numFmtId="0" fontId="28" fillId="0" borderId="39" xfId="0" applyFont="1" applyBorder="1" applyAlignment="1">
      <alignment horizontal="left" vertical="center"/>
    </xf>
    <xf numFmtId="0" fontId="28" fillId="0" borderId="52" xfId="0" applyFont="1" applyBorder="1" applyAlignment="1">
      <alignment horizontal="center" vertical="center" shrinkToFit="1"/>
    </xf>
    <xf numFmtId="0" fontId="28" fillId="0" borderId="129" xfId="0" applyFont="1" applyBorder="1" applyAlignment="1">
      <alignment horizontal="center" vertical="center" shrinkToFit="1"/>
    </xf>
    <xf numFmtId="0" fontId="28" fillId="0" borderId="53" xfId="0" applyFont="1" applyBorder="1" applyAlignment="1">
      <alignment horizontal="center" vertical="center" shrinkToFi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28" fillId="0" borderId="57" xfId="0" applyFont="1" applyBorder="1" applyAlignment="1">
      <alignment horizontal="left" vertical="center"/>
    </xf>
    <xf numFmtId="0" fontId="28" fillId="0" borderId="123" xfId="0" applyFont="1" applyBorder="1" applyAlignment="1">
      <alignment horizontal="left" vertical="center"/>
    </xf>
    <xf numFmtId="0" fontId="28" fillId="0" borderId="124" xfId="0" applyFont="1" applyBorder="1" applyAlignment="1">
      <alignment horizontal="center" vertical="center" shrinkToFit="1"/>
    </xf>
    <xf numFmtId="0" fontId="28" fillId="0" borderId="125" xfId="0" applyFont="1" applyBorder="1" applyAlignment="1">
      <alignment horizontal="center" vertical="center" shrinkToFit="1"/>
    </xf>
    <xf numFmtId="0" fontId="28" fillId="0" borderId="126" xfId="0" applyFont="1" applyBorder="1" applyAlignment="1">
      <alignment horizontal="center" vertical="center" shrinkToFit="1"/>
    </xf>
    <xf numFmtId="0" fontId="28" fillId="0" borderId="72" xfId="0" applyFont="1" applyBorder="1" applyAlignment="1">
      <alignment horizontal="center" vertical="center" wrapText="1"/>
    </xf>
    <xf numFmtId="0" fontId="28" fillId="0" borderId="131" xfId="0" applyFont="1" applyBorder="1" applyAlignment="1">
      <alignment horizontal="center" vertical="center" shrinkToFit="1"/>
    </xf>
    <xf numFmtId="0" fontId="28" fillId="0" borderId="132" xfId="0" applyFont="1" applyBorder="1" applyAlignment="1">
      <alignment horizontal="center" vertical="center" shrinkToFit="1"/>
    </xf>
    <xf numFmtId="0" fontId="28" fillId="0" borderId="135" xfId="0" applyFont="1" applyBorder="1" applyAlignment="1">
      <alignment horizontal="left" vertical="center" shrinkToFit="1"/>
    </xf>
    <xf numFmtId="0" fontId="28" fillId="0" borderId="136" xfId="0" applyFont="1" applyBorder="1" applyAlignment="1">
      <alignment horizontal="left" vertical="center" shrinkToFit="1"/>
    </xf>
    <xf numFmtId="0" fontId="28" fillId="0" borderId="138" xfId="0" applyFont="1" applyBorder="1" applyAlignment="1">
      <alignment horizontal="left" vertical="center" shrinkToFit="1"/>
    </xf>
    <xf numFmtId="0" fontId="28" fillId="0" borderId="139" xfId="0" applyFont="1" applyBorder="1" applyAlignment="1">
      <alignment horizontal="left" vertical="center" shrinkToFit="1"/>
    </xf>
    <xf numFmtId="0" fontId="28" fillId="0" borderId="76" xfId="0" applyFont="1" applyBorder="1" applyAlignment="1">
      <alignment horizontal="center" vertical="center" wrapText="1"/>
    </xf>
    <xf numFmtId="0" fontId="28" fillId="0" borderId="130" xfId="0" applyFont="1" applyBorder="1" applyAlignment="1">
      <alignment horizontal="center" vertical="center" wrapText="1"/>
    </xf>
    <xf numFmtId="0" fontId="28" fillId="0" borderId="124" xfId="0" applyFont="1" applyBorder="1" applyAlignment="1">
      <alignment horizontal="left" vertical="center"/>
    </xf>
    <xf numFmtId="0" fontId="28" fillId="0" borderId="52" xfId="0" applyFont="1" applyBorder="1" applyAlignment="1">
      <alignment horizontal="left" vertical="center"/>
    </xf>
    <xf numFmtId="0" fontId="28" fillId="0" borderId="125" xfId="0" applyFont="1" applyBorder="1" applyAlignment="1">
      <alignment horizontal="left" vertical="center"/>
    </xf>
    <xf numFmtId="0" fontId="28" fillId="0" borderId="126" xfId="0" applyFont="1" applyBorder="1" applyAlignment="1">
      <alignment horizontal="left" vertical="center"/>
    </xf>
    <xf numFmtId="0" fontId="28" fillId="0" borderId="141" xfId="0" applyFont="1" applyBorder="1" applyAlignment="1">
      <alignment horizontal="center" vertical="center"/>
    </xf>
    <xf numFmtId="0" fontId="28" fillId="0" borderId="31" xfId="0" applyFont="1" applyBorder="1" applyAlignment="1">
      <alignment horizontal="center" vertical="center"/>
    </xf>
    <xf numFmtId="0" fontId="28" fillId="14" borderId="142" xfId="0" applyFont="1" applyFill="1" applyBorder="1" applyAlignment="1">
      <alignment horizontal="center" vertical="center"/>
    </xf>
    <xf numFmtId="0" fontId="28" fillId="14" borderId="114" xfId="0" applyFont="1" applyFill="1" applyBorder="1" applyAlignment="1">
      <alignment horizontal="center" vertical="center"/>
    </xf>
    <xf numFmtId="0" fontId="28" fillId="14" borderId="30" xfId="0" applyFont="1" applyFill="1" applyBorder="1" applyAlignment="1">
      <alignment horizontal="center" vertical="center"/>
    </xf>
    <xf numFmtId="0" fontId="29" fillId="0" borderId="142" xfId="0" applyFont="1" applyBorder="1" applyAlignment="1">
      <alignment horizontal="center" vertical="center"/>
    </xf>
    <xf numFmtId="0" fontId="9" fillId="0" borderId="30" xfId="0" applyFont="1" applyBorder="1" applyAlignment="1">
      <alignment horizontal="center" vertical="center"/>
    </xf>
    <xf numFmtId="0" fontId="28" fillId="0" borderId="140" xfId="0" applyFont="1" applyBorder="1" applyAlignment="1">
      <alignment horizontal="left" vertical="center" wrapText="1"/>
    </xf>
    <xf numFmtId="0" fontId="28" fillId="0" borderId="142" xfId="0" applyFont="1" applyBorder="1" applyAlignment="1">
      <alignment vertical="center" wrapText="1"/>
    </xf>
    <xf numFmtId="0" fontId="28" fillId="0" borderId="114" xfId="0" applyFont="1" applyBorder="1" applyAlignment="1">
      <alignment vertical="center" wrapText="1"/>
    </xf>
    <xf numFmtId="0" fontId="28" fillId="0" borderId="59" xfId="0" applyFont="1" applyBorder="1" applyAlignment="1">
      <alignment vertical="center" wrapText="1"/>
    </xf>
    <xf numFmtId="0" fontId="28" fillId="0" borderId="115" xfId="0" applyFont="1" applyBorder="1" applyAlignment="1">
      <alignment horizontal="left" vertical="center" wrapText="1"/>
    </xf>
    <xf numFmtId="0" fontId="28" fillId="0" borderId="117" xfId="0" applyFont="1" applyBorder="1" applyAlignment="1">
      <alignment horizontal="left" vertical="center" wrapText="1"/>
    </xf>
    <xf numFmtId="0" fontId="28" fillId="0" borderId="143" xfId="0" applyFont="1" applyBorder="1" applyAlignment="1">
      <alignment horizontal="left" vertical="center" shrinkToFit="1"/>
    </xf>
    <xf numFmtId="0" fontId="28" fillId="0" borderId="0" xfId="0" applyFont="1" applyAlignment="1">
      <alignment horizontal="left" vertical="top" wrapText="1"/>
    </xf>
    <xf numFmtId="0" fontId="28" fillId="0" borderId="142" xfId="0" applyFont="1" applyBorder="1" applyAlignment="1">
      <alignment horizontal="center" vertical="center"/>
    </xf>
    <xf numFmtId="0" fontId="28" fillId="0" borderId="114" xfId="0" applyFont="1" applyBorder="1" applyAlignment="1">
      <alignment horizontal="center" vertical="center"/>
    </xf>
    <xf numFmtId="0" fontId="28" fillId="0" borderId="59" xfId="0" applyFont="1" applyBorder="1" applyAlignment="1">
      <alignment horizontal="center" vertical="center"/>
    </xf>
    <xf numFmtId="0" fontId="28" fillId="0" borderId="10" xfId="0" applyFont="1" applyBorder="1" applyAlignment="1">
      <alignment vertical="center" wrapText="1"/>
    </xf>
    <xf numFmtId="0" fontId="28" fillId="0" borderId="144" xfId="0" applyFont="1" applyBorder="1" applyAlignment="1">
      <alignment vertical="center" wrapText="1"/>
    </xf>
    <xf numFmtId="0" fontId="28" fillId="0" borderId="127"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14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6" xfId="0" applyFont="1" applyBorder="1" applyAlignment="1">
      <alignment horizontal="left" vertical="center" wrapText="1"/>
    </xf>
    <xf numFmtId="0" fontId="28" fillId="0" borderId="146" xfId="0" applyFont="1" applyBorder="1" applyAlignment="1">
      <alignment horizontal="left" vertical="center" wrapText="1"/>
    </xf>
    <xf numFmtId="189" fontId="33" fillId="0" borderId="79" xfId="1" applyNumberFormat="1" applyFont="1" applyBorder="1" applyAlignment="1">
      <alignment horizontal="center" vertical="center"/>
    </xf>
    <xf numFmtId="189" fontId="33" fillId="0" borderId="52" xfId="1" applyNumberFormat="1" applyFont="1" applyBorder="1" applyAlignment="1">
      <alignment horizontal="center" vertical="center"/>
    </xf>
    <xf numFmtId="189" fontId="33" fillId="0" borderId="3" xfId="1" applyNumberFormat="1" applyFont="1" applyBorder="1" applyAlignment="1">
      <alignment horizontal="center" vertical="center"/>
    </xf>
    <xf numFmtId="189" fontId="33" fillId="0" borderId="129" xfId="1" applyNumberFormat="1" applyFont="1" applyBorder="1" applyAlignment="1">
      <alignment horizontal="center" vertical="center"/>
    </xf>
    <xf numFmtId="187" fontId="33" fillId="0" borderId="3" xfId="1" applyNumberFormat="1" applyFont="1" applyBorder="1" applyAlignment="1">
      <alignment horizontal="center" vertical="center"/>
    </xf>
    <xf numFmtId="187" fontId="33" fillId="0" borderId="129" xfId="1" applyNumberFormat="1" applyFont="1" applyBorder="1" applyAlignment="1">
      <alignment horizontal="center" vertical="center"/>
    </xf>
    <xf numFmtId="38" fontId="28" fillId="0" borderId="146" xfId="1" applyFont="1" applyBorder="1" applyAlignment="1">
      <alignment vertical="center" wrapText="1"/>
    </xf>
    <xf numFmtId="38" fontId="28" fillId="0" borderId="53" xfId="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9" fillId="0" borderId="74" xfId="0" applyFont="1" applyBorder="1" applyAlignment="1">
      <alignment horizontal="center" vertical="center"/>
    </xf>
    <xf numFmtId="0" fontId="9" fillId="0" borderId="11" xfId="0" applyFont="1" applyBorder="1" applyAlignment="1">
      <alignment horizontal="center" vertical="center"/>
    </xf>
    <xf numFmtId="0" fontId="21" fillId="0" borderId="69" xfId="0" applyFont="1" applyBorder="1" applyAlignment="1">
      <alignment horizontal="center" vertical="center"/>
    </xf>
    <xf numFmtId="0" fontId="6" fillId="0" borderId="70"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0" fillId="0" borderId="68" xfId="0" applyBorder="1" applyAlignment="1">
      <alignment horizontal="center" vertical="center" wrapText="1"/>
    </xf>
    <xf numFmtId="0" fontId="0" fillId="0" borderId="43" xfId="0" applyBorder="1" applyAlignment="1">
      <alignment horizontal="center" vertical="center" wrapText="1"/>
    </xf>
    <xf numFmtId="0" fontId="0" fillId="0" borderId="85" xfId="0" applyBorder="1" applyAlignment="1">
      <alignment horizontal="left" vertical="center" wrapText="1"/>
    </xf>
    <xf numFmtId="0" fontId="0" fillId="0" borderId="78" xfId="0" applyBorder="1" applyAlignment="1">
      <alignment horizontal="left" vertical="center" wrapText="1"/>
    </xf>
    <xf numFmtId="0" fontId="7" fillId="0" borderId="0" xfId="0" applyFont="1">
      <alignment vertical="center"/>
    </xf>
    <xf numFmtId="0" fontId="8" fillId="0" borderId="77" xfId="0" applyFont="1" applyBorder="1" applyAlignment="1">
      <alignment horizontal="left" vertical="center" wrapText="1"/>
    </xf>
    <xf numFmtId="0" fontId="8" fillId="0" borderId="33" xfId="0" applyFont="1" applyBorder="1" applyAlignment="1">
      <alignment horizontal="left" vertical="center" wrapText="1"/>
    </xf>
    <xf numFmtId="0" fontId="9" fillId="0" borderId="67" xfId="0" applyFont="1" applyBorder="1" applyAlignment="1">
      <alignment horizontal="center" vertical="center"/>
    </xf>
    <xf numFmtId="0" fontId="9" fillId="0" borderId="34" xfId="0" applyFont="1" applyBorder="1" applyAlignment="1">
      <alignment horizontal="center"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0" xfId="0" applyFont="1" applyAlignment="1" applyProtection="1">
      <alignment horizontal="center" vertical="center"/>
      <protection locked="0"/>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top" wrapText="1"/>
    </xf>
    <xf numFmtId="0" fontId="0" fillId="0" borderId="42" xfId="0" applyBorder="1" applyAlignment="1">
      <alignment horizontal="left" vertical="center"/>
    </xf>
    <xf numFmtId="0" fontId="0" fillId="0" borderId="13" xfId="0" applyBorder="1" applyAlignment="1">
      <alignment horizontal="left" vertical="center"/>
    </xf>
    <xf numFmtId="0" fontId="7" fillId="0" borderId="42" xfId="0" applyFont="1" applyBorder="1" applyAlignment="1">
      <alignment horizontal="left" vertical="center" wrapText="1"/>
    </xf>
    <xf numFmtId="0" fontId="7" fillId="0" borderId="13" xfId="0" applyFont="1" applyBorder="1" applyAlignment="1">
      <alignment horizontal="left" vertical="center" wrapText="1"/>
    </xf>
    <xf numFmtId="0" fontId="21" fillId="0" borderId="69" xfId="0" applyFont="1" applyBorder="1" applyAlignment="1">
      <alignment horizontal="center" vertical="center" wrapText="1"/>
    </xf>
    <xf numFmtId="0" fontId="6" fillId="5" borderId="0" xfId="0" applyFont="1" applyFill="1" applyAlignment="1">
      <alignment horizontal="center" vertical="center"/>
    </xf>
    <xf numFmtId="0" fontId="0" fillId="5" borderId="0" xfId="0" applyFill="1" applyAlignment="1">
      <alignment horizontal="center" vertical="center"/>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6"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10" xfId="0" applyFont="1" applyBorder="1" applyAlignment="1" applyProtection="1">
      <alignment horizontal="left" vertical="center" wrapText="1" shrinkToFit="1"/>
      <protection locked="0"/>
    </xf>
    <xf numFmtId="0" fontId="0" fillId="0" borderId="69"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6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85"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7" fillId="0" borderId="5" xfId="0" applyFont="1" applyBorder="1" applyProtection="1">
      <alignment vertic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0" fontId="9" fillId="0" borderId="7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1" fillId="0" borderId="12"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9" fillId="0" borderId="67"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8" fillId="0" borderId="58"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7" xfId="0" applyFont="1" applyBorder="1" applyAlignment="1">
      <alignment horizontal="center" vertical="center"/>
    </xf>
    <xf numFmtId="0" fontId="0" fillId="4" borderId="69"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80" xfId="0" applyFill="1" applyBorder="1" applyAlignment="1" applyProtection="1">
      <alignment horizontal="left" vertical="center" wrapText="1"/>
      <protection hidden="1"/>
    </xf>
    <xf numFmtId="0" fontId="0" fillId="4" borderId="6"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29" fillId="0" borderId="147" xfId="0" applyFont="1" applyBorder="1" applyAlignment="1">
      <alignment horizontal="left" vertical="top" wrapText="1"/>
    </xf>
    <xf numFmtId="0" fontId="29" fillId="0" borderId="148" xfId="0" applyFont="1" applyBorder="1" applyAlignment="1">
      <alignment horizontal="left" vertical="top" wrapText="1"/>
    </xf>
    <xf numFmtId="0" fontId="29" fillId="0" borderId="149" xfId="0" applyFont="1" applyBorder="1" applyAlignment="1">
      <alignment horizontal="left" vertical="top" wrapText="1"/>
    </xf>
    <xf numFmtId="0" fontId="0" fillId="0" borderId="0" xfId="0" applyAlignment="1">
      <alignment horizontal="center" vertical="center"/>
    </xf>
    <xf numFmtId="0" fontId="37" fillId="0" borderId="58" xfId="0" applyFont="1" applyBorder="1">
      <alignment vertical="center"/>
    </xf>
    <xf numFmtId="0" fontId="37" fillId="0" borderId="114" xfId="0" applyFont="1" applyBorder="1">
      <alignment vertical="center"/>
    </xf>
    <xf numFmtId="0" fontId="37" fillId="0" borderId="59" xfId="0" applyFont="1" applyBorder="1">
      <alignment vertical="center"/>
    </xf>
    <xf numFmtId="0" fontId="29" fillId="0" borderId="6" xfId="0" applyFont="1" applyBorder="1" applyAlignment="1">
      <alignment vertical="top" wrapText="1"/>
    </xf>
    <xf numFmtId="0" fontId="29" fillId="0" borderId="0" xfId="0" applyFont="1" applyAlignment="1">
      <alignment vertical="top" wrapText="1"/>
    </xf>
    <xf numFmtId="0" fontId="29" fillId="0" borderId="15" xfId="0" applyFont="1" applyBorder="1" applyAlignment="1">
      <alignment vertical="top" wrapText="1"/>
    </xf>
    <xf numFmtId="0" fontId="29" fillId="0" borderId="0" xfId="0" applyFont="1" applyAlignment="1" applyProtection="1">
      <alignment vertical="center" wrapText="1"/>
      <protection locked="0"/>
    </xf>
    <xf numFmtId="0" fontId="0" fillId="0" borderId="0" xfId="0" applyProtection="1">
      <alignment vertical="center"/>
      <protection locked="0"/>
    </xf>
    <xf numFmtId="0" fontId="0" fillId="0" borderId="15" xfId="0" applyBorder="1" applyProtection="1">
      <alignment vertical="center"/>
      <protection locked="0"/>
    </xf>
    <xf numFmtId="0" fontId="29" fillId="0" borderId="6" xfId="0" applyFont="1" applyBorder="1" applyAlignment="1">
      <alignment horizontal="left" vertical="top" wrapText="1"/>
    </xf>
    <xf numFmtId="0" fontId="29" fillId="0" borderId="0" xfId="0" applyFont="1" applyAlignment="1">
      <alignment horizontal="left" vertical="top" wrapText="1"/>
    </xf>
    <xf numFmtId="0" fontId="29" fillId="0" borderId="15" xfId="0" applyFont="1" applyBorder="1" applyAlignment="1">
      <alignment horizontal="left" vertical="top" wrapText="1"/>
    </xf>
    <xf numFmtId="0" fontId="29" fillId="0" borderId="150" xfId="0" applyFont="1" applyBorder="1" applyAlignment="1">
      <alignment horizontal="left" vertical="top" wrapText="1"/>
    </xf>
    <xf numFmtId="0" fontId="29" fillId="0" borderId="151" xfId="0" applyFont="1" applyBorder="1" applyAlignment="1">
      <alignment horizontal="left" vertical="top" wrapText="1"/>
    </xf>
    <xf numFmtId="0" fontId="29" fillId="0" borderId="152" xfId="0" applyFont="1" applyBorder="1" applyAlignment="1">
      <alignment horizontal="left" vertical="top" wrapText="1"/>
    </xf>
    <xf numFmtId="0" fontId="29" fillId="0" borderId="0" xfId="0" applyFont="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29" fillId="0" borderId="62" xfId="0" applyFont="1" applyBorder="1" applyAlignment="1">
      <alignment horizontal="left" vertical="top" wrapText="1"/>
    </xf>
    <xf numFmtId="0" fontId="29" fillId="0" borderId="10" xfId="0" applyFont="1" applyBorder="1" applyAlignment="1">
      <alignment horizontal="left" vertical="top" wrapText="1"/>
    </xf>
    <xf numFmtId="0" fontId="29" fillId="0" borderId="144" xfId="0" applyFont="1" applyBorder="1" applyAlignment="1">
      <alignment horizontal="left" vertical="top" wrapText="1"/>
    </xf>
    <xf numFmtId="0" fontId="37" fillId="0" borderId="58" xfId="0" applyFont="1" applyBorder="1" applyProtection="1">
      <alignment vertical="center"/>
      <protection locked="0"/>
    </xf>
    <xf numFmtId="0" fontId="37" fillId="0" borderId="114" xfId="0" applyFont="1" applyBorder="1" applyProtection="1">
      <alignment vertical="center"/>
      <protection locked="0"/>
    </xf>
    <xf numFmtId="0" fontId="37" fillId="0" borderId="59" xfId="0" applyFont="1" applyBorder="1" applyProtection="1">
      <alignment vertical="center"/>
      <protection locked="0"/>
    </xf>
    <xf numFmtId="0" fontId="29" fillId="0" borderId="6" xfId="0" applyFont="1" applyBorder="1" applyAlignment="1">
      <alignment vertical="center" wrapText="1"/>
    </xf>
    <xf numFmtId="0" fontId="29" fillId="0" borderId="15" xfId="0" applyFont="1" applyBorder="1" applyAlignment="1">
      <alignment vertical="center" wrapText="1"/>
    </xf>
    <xf numFmtId="0" fontId="0" fillId="0" borderId="0" xfId="0">
      <alignment vertical="center"/>
    </xf>
    <xf numFmtId="0" fontId="0" fillId="0" borderId="15" xfId="0" applyBorder="1">
      <alignment vertical="center"/>
    </xf>
    <xf numFmtId="0" fontId="40" fillId="0" borderId="58" xfId="0" applyFont="1" applyBorder="1">
      <alignment vertical="center"/>
    </xf>
    <xf numFmtId="0" fontId="40" fillId="0" borderId="114" xfId="0" applyFont="1" applyBorder="1">
      <alignment vertical="center"/>
    </xf>
    <xf numFmtId="0" fontId="40" fillId="0" borderId="59" xfId="0" applyFont="1" applyBorder="1">
      <alignment vertical="center"/>
    </xf>
    <xf numFmtId="0" fontId="29" fillId="0" borderId="15" xfId="0" applyFont="1" applyBorder="1">
      <alignment vertical="center"/>
    </xf>
    <xf numFmtId="0" fontId="41" fillId="0" borderId="6" xfId="0" applyFont="1" applyBorder="1" applyAlignment="1">
      <alignment vertical="center" wrapText="1"/>
    </xf>
    <xf numFmtId="0" fontId="40" fillId="0" borderId="58" xfId="0" applyFont="1" applyBorder="1" applyAlignment="1">
      <alignment vertical="center" wrapText="1"/>
    </xf>
    <xf numFmtId="0" fontId="40" fillId="0" borderId="114" xfId="0" applyFont="1" applyBorder="1" applyAlignment="1">
      <alignment vertical="center" wrapText="1"/>
    </xf>
    <xf numFmtId="0" fontId="40" fillId="0" borderId="59" xfId="0" applyFont="1" applyBorder="1" applyAlignment="1">
      <alignment vertical="center" wrapText="1"/>
    </xf>
    <xf numFmtId="0" fontId="29" fillId="0" borderId="147" xfId="0" applyFont="1" applyBorder="1" applyAlignment="1">
      <alignment vertical="center" wrapText="1"/>
    </xf>
    <xf numFmtId="0" fontId="29" fillId="0" borderId="148" xfId="0" applyFont="1" applyBorder="1" applyAlignment="1">
      <alignment vertical="center" wrapText="1"/>
    </xf>
    <xf numFmtId="0" fontId="29" fillId="0" borderId="149" xfId="0" applyFont="1" applyBorder="1">
      <alignment vertical="center"/>
    </xf>
    <xf numFmtId="0" fontId="29" fillId="0" borderId="151" xfId="0" applyFont="1" applyBorder="1" applyAlignment="1">
      <alignment vertical="center" wrapText="1"/>
    </xf>
    <xf numFmtId="0" fontId="0" fillId="0" borderId="151" xfId="0" applyBorder="1">
      <alignment vertical="center"/>
    </xf>
    <xf numFmtId="0" fontId="0" fillId="0" borderId="152" xfId="0" applyBorder="1">
      <alignment vertical="center"/>
    </xf>
    <xf numFmtId="0" fontId="29" fillId="0" borderId="149" xfId="0" applyFont="1" applyBorder="1" applyAlignment="1">
      <alignment vertical="center" wrapText="1"/>
    </xf>
    <xf numFmtId="0" fontId="29" fillId="0" borderId="1" xfId="0" applyFont="1" applyBorder="1" applyAlignment="1">
      <alignment vertical="center" wrapText="1"/>
    </xf>
    <xf numFmtId="0" fontId="0" fillId="0" borderId="1" xfId="0" applyBorder="1">
      <alignment vertical="center"/>
    </xf>
    <xf numFmtId="0" fontId="0" fillId="0" borderId="81" xfId="0" applyBorder="1">
      <alignment vertical="center"/>
    </xf>
    <xf numFmtId="0" fontId="29" fillId="0" borderId="153" xfId="0" applyFont="1" applyBorder="1" applyAlignment="1">
      <alignment horizontal="left" vertical="center"/>
    </xf>
    <xf numFmtId="0" fontId="29" fillId="0" borderId="12" xfId="0" applyFont="1" applyBorder="1" applyAlignment="1">
      <alignment horizontal="left" vertical="center"/>
    </xf>
    <xf numFmtId="0" fontId="29" fillId="0" borderId="154" xfId="0" applyFont="1" applyBorder="1" applyAlignment="1">
      <alignment horizontal="left" vertical="center"/>
    </xf>
    <xf numFmtId="0" fontId="29" fillId="0" borderId="6" xfId="0" applyFont="1" applyBorder="1" applyAlignment="1">
      <alignment horizontal="left" vertical="center" wrapText="1"/>
    </xf>
    <xf numFmtId="0" fontId="29" fillId="0" borderId="0" xfId="0" applyFont="1" applyAlignment="1">
      <alignment horizontal="left" vertical="center" wrapText="1"/>
    </xf>
    <xf numFmtId="0" fontId="29" fillId="0" borderId="15" xfId="0" applyFont="1" applyBorder="1" applyAlignment="1">
      <alignment horizontal="left" vertical="center"/>
    </xf>
    <xf numFmtId="0" fontId="29" fillId="0" borderId="10" xfId="0" applyFont="1" applyBorder="1" applyAlignment="1">
      <alignment vertical="center" wrapText="1"/>
    </xf>
    <xf numFmtId="0" fontId="0" fillId="0" borderId="10" xfId="0" applyBorder="1">
      <alignment vertical="center"/>
    </xf>
    <xf numFmtId="0" fontId="0" fillId="0" borderId="144" xfId="0" applyBorder="1">
      <alignment vertical="center"/>
    </xf>
    <xf numFmtId="0" fontId="40" fillId="0" borderId="61" xfId="0" applyFont="1" applyBorder="1" applyAlignment="1">
      <alignment vertical="center" wrapText="1"/>
    </xf>
    <xf numFmtId="0" fontId="13" fillId="0" borderId="127" xfId="0" applyFont="1" applyBorder="1">
      <alignment vertical="center"/>
    </xf>
    <xf numFmtId="0" fontId="13" fillId="0" borderId="128" xfId="0" applyFont="1" applyBorder="1">
      <alignment vertical="center"/>
    </xf>
    <xf numFmtId="0" fontId="29" fillId="0" borderId="0" xfId="0" applyFont="1">
      <alignment vertical="center"/>
    </xf>
    <xf numFmtId="0" fontId="29" fillId="0" borderId="6" xfId="0" applyFont="1" applyBorder="1">
      <alignment vertical="center"/>
    </xf>
    <xf numFmtId="0" fontId="29" fillId="0" borderId="15" xfId="0" applyFont="1" applyBorder="1" applyAlignment="1">
      <alignment horizontal="left" vertical="center" wrapText="1"/>
    </xf>
    <xf numFmtId="0" fontId="29" fillId="0" borderId="147" xfId="0" applyFont="1" applyBorder="1">
      <alignment vertical="center"/>
    </xf>
    <xf numFmtId="0" fontId="29" fillId="0" borderId="148" xfId="0" applyFont="1" applyBorder="1">
      <alignment vertical="center"/>
    </xf>
    <xf numFmtId="0" fontId="29" fillId="0" borderId="150" xfId="0" applyFont="1" applyBorder="1" applyAlignment="1">
      <alignment vertical="top" wrapText="1"/>
    </xf>
    <xf numFmtId="0" fontId="29" fillId="0" borderId="151" xfId="0" applyFont="1" applyBorder="1" applyAlignment="1">
      <alignment vertical="top" wrapText="1"/>
    </xf>
    <xf numFmtId="0" fontId="29" fillId="0" borderId="152" xfId="0" applyFont="1" applyBorder="1" applyAlignment="1">
      <alignment vertical="top"/>
    </xf>
    <xf numFmtId="0" fontId="37" fillId="0" borderId="58" xfId="0" applyFont="1" applyBorder="1" applyAlignment="1">
      <alignment vertical="center" wrapText="1"/>
    </xf>
    <xf numFmtId="0" fontId="37" fillId="0" borderId="114" xfId="0" applyFont="1" applyBorder="1" applyAlignment="1">
      <alignment vertical="center" wrapText="1"/>
    </xf>
    <xf numFmtId="0" fontId="37" fillId="0" borderId="59" xfId="0" applyFont="1" applyBorder="1" applyAlignment="1">
      <alignment vertical="center" wrapText="1"/>
    </xf>
    <xf numFmtId="0" fontId="1" fillId="0" borderId="63" xfId="0" applyFont="1" applyBorder="1" applyAlignment="1">
      <alignment horizontal="center" vertical="center"/>
    </xf>
    <xf numFmtId="0" fontId="1" fillId="0" borderId="79" xfId="0" applyFont="1" applyBorder="1" applyAlignment="1">
      <alignment horizontal="center" vertical="center"/>
    </xf>
    <xf numFmtId="0" fontId="8" fillId="0" borderId="58" xfId="0" applyFont="1" applyBorder="1" applyAlignment="1">
      <alignment horizontal="center" vertical="center"/>
    </xf>
    <xf numFmtId="0" fontId="8" fillId="0" borderId="114" xfId="0" applyFont="1" applyBorder="1" applyAlignment="1">
      <alignment horizontal="center" vertical="center"/>
    </xf>
    <xf numFmtId="0" fontId="8" fillId="0" borderId="59" xfId="0" applyFont="1" applyBorder="1" applyAlignment="1">
      <alignment horizontal="center" vertical="center"/>
    </xf>
    <xf numFmtId="0" fontId="45" fillId="0" borderId="58" xfId="0" applyFont="1" applyBorder="1">
      <alignment vertical="center"/>
    </xf>
    <xf numFmtId="0" fontId="45" fillId="0" borderId="114" xfId="0" applyFont="1" applyBorder="1">
      <alignment vertical="center"/>
    </xf>
    <xf numFmtId="0" fontId="45" fillId="0" borderId="59" xfId="0" applyFont="1" applyBorder="1">
      <alignment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2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xf>
    <xf numFmtId="0" fontId="1" fillId="0" borderId="158" xfId="0" applyFont="1" applyBorder="1" applyAlignment="1">
      <alignment horizontal="center" vertical="center"/>
    </xf>
    <xf numFmtId="0" fontId="1" fillId="0" borderId="5" xfId="0" applyFont="1" applyBorder="1" applyAlignment="1">
      <alignment horizontal="center" vertical="center"/>
    </xf>
    <xf numFmtId="6" fontId="1" fillId="0" borderId="5" xfId="4" applyFont="1" applyBorder="1" applyAlignment="1">
      <alignment horizontal="right" vertical="center"/>
    </xf>
    <xf numFmtId="6" fontId="1" fillId="2" borderId="159" xfId="4" applyFont="1" applyFill="1" applyBorder="1" applyAlignment="1">
      <alignment horizontal="right" vertical="center"/>
    </xf>
    <xf numFmtId="0" fontId="1" fillId="0" borderId="147" xfId="0" applyFont="1" applyBorder="1" applyAlignment="1">
      <alignment horizontal="left" vertical="top"/>
    </xf>
    <xf numFmtId="0" fontId="1" fillId="0" borderId="148" xfId="0" applyFont="1" applyBorder="1" applyAlignment="1">
      <alignment horizontal="left" vertical="top"/>
    </xf>
    <xf numFmtId="0" fontId="1" fillId="0" borderId="149"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 fillId="0" borderId="62" xfId="0" applyFont="1" applyBorder="1" applyAlignment="1">
      <alignment horizontal="left" vertical="top"/>
    </xf>
    <xf numFmtId="0" fontId="1" fillId="0" borderId="10" xfId="0" applyFont="1" applyBorder="1" applyAlignment="1">
      <alignment horizontal="left" vertical="top"/>
    </xf>
    <xf numFmtId="0" fontId="1" fillId="0" borderId="144" xfId="0" applyFont="1" applyBorder="1" applyAlignment="1">
      <alignment horizontal="left" vertical="top"/>
    </xf>
  </cellXfs>
  <cellStyles count="5">
    <cellStyle name="パーセント" xfId="2" builtinId="5"/>
    <cellStyle name="桁区切り" xfId="1" builtinId="6"/>
    <cellStyle name="通貨" xfId="4" builtinId="7"/>
    <cellStyle name="標準" xfId="0" builtinId="0"/>
    <cellStyle name="標準 2" xfId="3" xr:uid="{FFE8C833-A048-46C3-927F-D86B9A6C25B8}"/>
  </cellStyles>
  <dxfs count="6">
    <dxf>
      <fill>
        <patternFill>
          <bgColor rgb="FFFFFFCC"/>
        </patternFill>
      </fill>
    </dxf>
    <dxf>
      <fill>
        <patternFill>
          <bgColor rgb="FFCCFFFF"/>
        </patternFill>
      </fill>
    </dxf>
    <dxf>
      <fill>
        <patternFill>
          <bgColor theme="5" tint="0.79998168889431442"/>
        </patternFill>
      </fill>
    </dxf>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1" name="Text Box 92">
          <a:extLst>
            <a:ext uri="{FF2B5EF4-FFF2-40B4-BE49-F238E27FC236}">
              <a16:creationId xmlns:a16="http://schemas.microsoft.com/office/drawing/2014/main" id="{00000000-0008-0000-0100-000015000000}"/>
            </a:ext>
          </a:extLst>
        </xdr:cNvPr>
        <xdr:cNvSpPr txBox="1">
          <a:spLocks noChangeArrowheads="1"/>
        </xdr:cNvSpPr>
      </xdr:nvSpPr>
      <xdr:spPr bwMode="auto">
        <a:xfrm>
          <a:off x="2807142" y="9268847"/>
          <a:ext cx="895184" cy="23191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22" name="Text Box 93">
          <a:extLst>
            <a:ext uri="{FF2B5EF4-FFF2-40B4-BE49-F238E27FC236}">
              <a16:creationId xmlns:a16="http://schemas.microsoft.com/office/drawing/2014/main" id="{00000000-0008-0000-0100-000016000000}"/>
            </a:ext>
          </a:extLst>
        </xdr:cNvPr>
        <xdr:cNvSpPr txBox="1">
          <a:spLocks noChangeArrowheads="1"/>
        </xdr:cNvSpPr>
      </xdr:nvSpPr>
      <xdr:spPr bwMode="auto">
        <a:xfrm>
          <a:off x="4343869" y="9272022"/>
          <a:ext cx="70024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35" name="Text Box 92">
          <a:extLst>
            <a:ext uri="{FF2B5EF4-FFF2-40B4-BE49-F238E27FC236}">
              <a16:creationId xmlns:a16="http://schemas.microsoft.com/office/drawing/2014/main" id="{00000000-0008-0000-0100-000023000000}"/>
            </a:ext>
          </a:extLst>
        </xdr:cNvPr>
        <xdr:cNvSpPr txBox="1">
          <a:spLocks noChangeArrowheads="1"/>
        </xdr:cNvSpPr>
      </xdr:nvSpPr>
      <xdr:spPr bwMode="auto">
        <a:xfrm>
          <a:off x="5725796" y="9272022"/>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36" name="Text Box 92">
          <a:extLst>
            <a:ext uri="{FF2B5EF4-FFF2-40B4-BE49-F238E27FC236}">
              <a16:creationId xmlns:a16="http://schemas.microsoft.com/office/drawing/2014/main" id="{00000000-0008-0000-0100-000024000000}"/>
            </a:ext>
          </a:extLst>
        </xdr:cNvPr>
        <xdr:cNvSpPr txBox="1">
          <a:spLocks noChangeArrowheads="1"/>
        </xdr:cNvSpPr>
      </xdr:nvSpPr>
      <xdr:spPr bwMode="auto">
        <a:xfrm>
          <a:off x="281031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37" name="Text Box 92">
          <a:extLst>
            <a:ext uri="{FF2B5EF4-FFF2-40B4-BE49-F238E27FC236}">
              <a16:creationId xmlns:a16="http://schemas.microsoft.com/office/drawing/2014/main" id="{00000000-0008-0000-0100-000025000000}"/>
            </a:ext>
          </a:extLst>
        </xdr:cNvPr>
        <xdr:cNvSpPr txBox="1">
          <a:spLocks noChangeArrowheads="1"/>
        </xdr:cNvSpPr>
      </xdr:nvSpPr>
      <xdr:spPr bwMode="auto">
        <a:xfrm>
          <a:off x="434770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38" name="Text Box 92">
          <a:extLst>
            <a:ext uri="{FF2B5EF4-FFF2-40B4-BE49-F238E27FC236}">
              <a16:creationId xmlns:a16="http://schemas.microsoft.com/office/drawing/2014/main" id="{00000000-0008-0000-0100-000026000000}"/>
            </a:ext>
          </a:extLst>
        </xdr:cNvPr>
        <xdr:cNvSpPr txBox="1">
          <a:spLocks noChangeArrowheads="1"/>
        </xdr:cNvSpPr>
      </xdr:nvSpPr>
      <xdr:spPr bwMode="auto">
        <a:xfrm>
          <a:off x="6260991" y="3084914"/>
          <a:ext cx="1016248"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33" name="Text Box 23">
          <a:extLst>
            <a:ext uri="{FF2B5EF4-FFF2-40B4-BE49-F238E27FC236}">
              <a16:creationId xmlns:a16="http://schemas.microsoft.com/office/drawing/2014/main" id="{00000000-0008-0000-0100-000021000000}"/>
            </a:ext>
          </a:extLst>
        </xdr:cNvPr>
        <xdr:cNvSpPr txBox="1">
          <a:spLocks noChangeArrowheads="1"/>
        </xdr:cNvSpPr>
      </xdr:nvSpPr>
      <xdr:spPr bwMode="auto">
        <a:xfrm>
          <a:off x="4755791" y="807366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34" name="Text Box 24">
          <a:extLst>
            <a:ext uri="{FF2B5EF4-FFF2-40B4-BE49-F238E27FC236}">
              <a16:creationId xmlns:a16="http://schemas.microsoft.com/office/drawing/2014/main" id="{00000000-0008-0000-0100-000022000000}"/>
            </a:ext>
          </a:extLst>
        </xdr:cNvPr>
        <xdr:cNvSpPr txBox="1">
          <a:spLocks noChangeArrowheads="1"/>
        </xdr:cNvSpPr>
      </xdr:nvSpPr>
      <xdr:spPr bwMode="auto">
        <a:xfrm>
          <a:off x="6272448" y="807366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39" name="Text Box 101">
          <a:extLst>
            <a:ext uri="{FF2B5EF4-FFF2-40B4-BE49-F238E27FC236}">
              <a16:creationId xmlns:a16="http://schemas.microsoft.com/office/drawing/2014/main" id="{00000000-0008-0000-0100-000027000000}"/>
            </a:ext>
          </a:extLst>
        </xdr:cNvPr>
        <xdr:cNvSpPr txBox="1">
          <a:spLocks noChangeArrowheads="1"/>
        </xdr:cNvSpPr>
      </xdr:nvSpPr>
      <xdr:spPr bwMode="auto">
        <a:xfrm>
          <a:off x="3020695" y="900090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40" name="Text Box 102">
          <a:extLst>
            <a:ext uri="{FF2B5EF4-FFF2-40B4-BE49-F238E27FC236}">
              <a16:creationId xmlns:a16="http://schemas.microsoft.com/office/drawing/2014/main" id="{00000000-0008-0000-0100-000028000000}"/>
            </a:ext>
          </a:extLst>
        </xdr:cNvPr>
        <xdr:cNvSpPr txBox="1">
          <a:spLocks noChangeArrowheads="1"/>
        </xdr:cNvSpPr>
      </xdr:nvSpPr>
      <xdr:spPr bwMode="auto">
        <a:xfrm>
          <a:off x="4501599" y="716978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41" name="Text Box 103">
          <a:extLst>
            <a:ext uri="{FF2B5EF4-FFF2-40B4-BE49-F238E27FC236}">
              <a16:creationId xmlns:a16="http://schemas.microsoft.com/office/drawing/2014/main" id="{00000000-0008-0000-0100-000029000000}"/>
            </a:ext>
          </a:extLst>
        </xdr:cNvPr>
        <xdr:cNvSpPr txBox="1">
          <a:spLocks noChangeArrowheads="1"/>
        </xdr:cNvSpPr>
      </xdr:nvSpPr>
      <xdr:spPr bwMode="auto">
        <a:xfrm>
          <a:off x="6272448" y="716978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42" name="Text Box 100">
          <a:extLst>
            <a:ext uri="{FF2B5EF4-FFF2-40B4-BE49-F238E27FC236}">
              <a16:creationId xmlns:a16="http://schemas.microsoft.com/office/drawing/2014/main" id="{00000000-0008-0000-0100-00002A000000}"/>
            </a:ext>
          </a:extLst>
        </xdr:cNvPr>
        <xdr:cNvSpPr txBox="1">
          <a:spLocks noChangeArrowheads="1"/>
        </xdr:cNvSpPr>
      </xdr:nvSpPr>
      <xdr:spPr bwMode="auto">
        <a:xfrm>
          <a:off x="6262923"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43" name="Text Box 100">
          <a:extLst>
            <a:ext uri="{FF2B5EF4-FFF2-40B4-BE49-F238E27FC236}">
              <a16:creationId xmlns:a16="http://schemas.microsoft.com/office/drawing/2014/main" id="{00000000-0008-0000-0100-00002B000000}"/>
            </a:ext>
          </a:extLst>
        </xdr:cNvPr>
        <xdr:cNvSpPr txBox="1">
          <a:spLocks noChangeArrowheads="1"/>
        </xdr:cNvSpPr>
      </xdr:nvSpPr>
      <xdr:spPr bwMode="auto">
        <a:xfrm>
          <a:off x="4751346"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3009900" y="7162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45" name="Text Box 20">
          <a:extLst>
            <a:ext uri="{FF2B5EF4-FFF2-40B4-BE49-F238E27FC236}">
              <a16:creationId xmlns:a16="http://schemas.microsoft.com/office/drawing/2014/main" id="{00000000-0008-0000-0100-00002D000000}"/>
            </a:ext>
          </a:extLst>
        </xdr:cNvPr>
        <xdr:cNvSpPr txBox="1">
          <a:spLocks noChangeArrowheads="1"/>
        </xdr:cNvSpPr>
      </xdr:nvSpPr>
      <xdr:spPr bwMode="auto">
        <a:xfrm>
          <a:off x="3009900" y="806477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077261" y="3602131"/>
          <a:ext cx="3302546" cy="762000"/>
          <a:chOff x="3777029" y="5978769"/>
          <a:chExt cx="3305908" cy="762000"/>
        </a:xfrm>
      </xdr:grpSpPr>
      <xdr:sp macro="" textlink="">
        <xdr:nvSpPr>
          <xdr:cNvPr id="47" name="Line 3">
            <a:extLst>
              <a:ext uri="{FF2B5EF4-FFF2-40B4-BE49-F238E27FC236}">
                <a16:creationId xmlns:a16="http://schemas.microsoft.com/office/drawing/2014/main" id="{00000000-0008-0000-0100-00002F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75">
            <a:extLst>
              <a:ext uri="{FF2B5EF4-FFF2-40B4-BE49-F238E27FC236}">
                <a16:creationId xmlns:a16="http://schemas.microsoft.com/office/drawing/2014/main" id="{00000000-0008-0000-0100-000030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76">
            <a:extLst>
              <a:ext uri="{FF2B5EF4-FFF2-40B4-BE49-F238E27FC236}">
                <a16:creationId xmlns:a16="http://schemas.microsoft.com/office/drawing/2014/main" id="{00000000-0008-0000-0100-000031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78">
            <a:extLst>
              <a:ext uri="{FF2B5EF4-FFF2-40B4-BE49-F238E27FC236}">
                <a16:creationId xmlns:a16="http://schemas.microsoft.com/office/drawing/2014/main" id="{00000000-0008-0000-0100-000032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5">
            <a:extLst>
              <a:ext uri="{FF2B5EF4-FFF2-40B4-BE49-F238E27FC236}">
                <a16:creationId xmlns:a16="http://schemas.microsoft.com/office/drawing/2014/main" id="{00000000-0008-0000-0100-000033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2" name="Line 7">
            <a:extLst>
              <a:ext uri="{FF2B5EF4-FFF2-40B4-BE49-F238E27FC236}">
                <a16:creationId xmlns:a16="http://schemas.microsoft.com/office/drawing/2014/main" id="{00000000-0008-0000-0100-000034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 name="Line 8">
            <a:extLst>
              <a:ext uri="{FF2B5EF4-FFF2-40B4-BE49-F238E27FC236}">
                <a16:creationId xmlns:a16="http://schemas.microsoft.com/office/drawing/2014/main" id="{00000000-0008-0000-0100-000035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4" name="Line 85">
            <a:extLst>
              <a:ext uri="{FF2B5EF4-FFF2-40B4-BE49-F238E27FC236}">
                <a16:creationId xmlns:a16="http://schemas.microsoft.com/office/drawing/2014/main" id="{00000000-0008-0000-0100-000036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1" name="Text Box 92">
          <a:extLst>
            <a:ext uri="{FF2B5EF4-FFF2-40B4-BE49-F238E27FC236}">
              <a16:creationId xmlns:a16="http://schemas.microsoft.com/office/drawing/2014/main" id="{00000000-0008-0000-0200-000015000000}"/>
            </a:ext>
          </a:extLst>
        </xdr:cNvPr>
        <xdr:cNvSpPr txBox="1">
          <a:spLocks noChangeArrowheads="1"/>
        </xdr:cNvSpPr>
      </xdr:nvSpPr>
      <xdr:spPr bwMode="auto">
        <a:xfrm>
          <a:off x="2807140"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6261" y="2105025"/>
          <a:ext cx="2972214" cy="9620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台のみ、あるいは複数台であっても同一型式の機器しかない場合は、本シートは省略し、別紙</a:t>
          </a:r>
          <a:r>
            <a:rPr kumimoji="1" lang="en-US" altLang="ja-JP" sz="900"/>
            <a:t>1(2/3)(</a:t>
          </a:r>
          <a:r>
            <a:rPr kumimoji="1" lang="ja-JP" altLang="en-US" sz="900"/>
            <a:t>全系統の集計表</a:t>
          </a:r>
          <a:r>
            <a:rPr kumimoji="1" lang="en-US" altLang="ja-JP" sz="900"/>
            <a:t>)</a:t>
          </a:r>
          <a:r>
            <a:rPr kumimoji="1" lang="ja-JP" altLang="en-US" sz="900"/>
            <a:t>及び、別紙</a:t>
          </a:r>
          <a:r>
            <a:rPr kumimoji="1" lang="en-US" altLang="ja-JP" sz="900"/>
            <a:t>1(2/3)(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771900" y="6105525"/>
          <a:ext cx="3305175" cy="762000"/>
          <a:chOff x="3777029" y="5978769"/>
          <a:chExt cx="3305908" cy="762000"/>
        </a:xfrm>
      </xdr:grpSpPr>
      <xdr:sp macro="" textlink="">
        <xdr:nvSpPr>
          <xdr:cNvPr id="52" name="Line 3">
            <a:extLst>
              <a:ext uri="{FF2B5EF4-FFF2-40B4-BE49-F238E27FC236}">
                <a16:creationId xmlns:a16="http://schemas.microsoft.com/office/drawing/2014/main" id="{00000000-0008-0000-0200-000034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75">
            <a:extLst>
              <a:ext uri="{FF2B5EF4-FFF2-40B4-BE49-F238E27FC236}">
                <a16:creationId xmlns:a16="http://schemas.microsoft.com/office/drawing/2014/main" id="{00000000-0008-0000-0200-00003A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76">
            <a:extLst>
              <a:ext uri="{FF2B5EF4-FFF2-40B4-BE49-F238E27FC236}">
                <a16:creationId xmlns:a16="http://schemas.microsoft.com/office/drawing/2014/main" id="{00000000-0008-0000-0200-00003B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78">
            <a:extLst>
              <a:ext uri="{FF2B5EF4-FFF2-40B4-BE49-F238E27FC236}">
                <a16:creationId xmlns:a16="http://schemas.microsoft.com/office/drawing/2014/main" id="{00000000-0008-0000-0200-00003C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5">
            <a:extLst>
              <a:ext uri="{FF2B5EF4-FFF2-40B4-BE49-F238E27FC236}">
                <a16:creationId xmlns:a16="http://schemas.microsoft.com/office/drawing/2014/main" id="{00000000-0008-0000-0200-000036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6" name="Line 7">
            <a:extLst>
              <a:ext uri="{FF2B5EF4-FFF2-40B4-BE49-F238E27FC236}">
                <a16:creationId xmlns:a16="http://schemas.microsoft.com/office/drawing/2014/main" id="{00000000-0008-0000-0200-000038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00000000-0008-0000-0200-000039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4" name="Line 85">
            <a:extLst>
              <a:ext uri="{FF2B5EF4-FFF2-40B4-BE49-F238E27FC236}">
                <a16:creationId xmlns:a16="http://schemas.microsoft.com/office/drawing/2014/main" id="{00000000-0008-0000-0200-000040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72" name="Text Box 92">
          <a:extLst>
            <a:ext uri="{FF2B5EF4-FFF2-40B4-BE49-F238E27FC236}">
              <a16:creationId xmlns:a16="http://schemas.microsoft.com/office/drawing/2014/main" id="{00000000-0008-0000-0200-000048000000}"/>
            </a:ext>
          </a:extLst>
        </xdr:cNvPr>
        <xdr:cNvSpPr txBox="1">
          <a:spLocks noChangeArrowheads="1"/>
        </xdr:cNvSpPr>
      </xdr:nvSpPr>
      <xdr:spPr bwMode="auto">
        <a:xfrm>
          <a:off x="4342597" y="5039609"/>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73" name="Text Box 92">
          <a:extLst>
            <a:ext uri="{FF2B5EF4-FFF2-40B4-BE49-F238E27FC236}">
              <a16:creationId xmlns:a16="http://schemas.microsoft.com/office/drawing/2014/main" id="{00000000-0008-0000-0200-000049000000}"/>
            </a:ext>
          </a:extLst>
        </xdr:cNvPr>
        <xdr:cNvSpPr txBox="1">
          <a:spLocks noChangeArrowheads="1"/>
        </xdr:cNvSpPr>
      </xdr:nvSpPr>
      <xdr:spPr bwMode="auto">
        <a:xfrm>
          <a:off x="5714335"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74" name="Text Box 92">
          <a:extLst>
            <a:ext uri="{FF2B5EF4-FFF2-40B4-BE49-F238E27FC236}">
              <a16:creationId xmlns:a16="http://schemas.microsoft.com/office/drawing/2014/main" id="{00000000-0008-0000-0200-00004A000000}"/>
            </a:ext>
          </a:extLst>
        </xdr:cNvPr>
        <xdr:cNvSpPr txBox="1">
          <a:spLocks noChangeArrowheads="1"/>
        </xdr:cNvSpPr>
      </xdr:nvSpPr>
      <xdr:spPr bwMode="auto">
        <a:xfrm>
          <a:off x="2810315"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75" name="Text Box 92">
          <a:extLst>
            <a:ext uri="{FF2B5EF4-FFF2-40B4-BE49-F238E27FC236}">
              <a16:creationId xmlns:a16="http://schemas.microsoft.com/office/drawing/2014/main" id="{00000000-0008-0000-0200-00004B000000}"/>
            </a:ext>
          </a:extLst>
        </xdr:cNvPr>
        <xdr:cNvSpPr txBox="1">
          <a:spLocks noChangeArrowheads="1"/>
        </xdr:cNvSpPr>
      </xdr:nvSpPr>
      <xdr:spPr bwMode="auto">
        <a:xfrm>
          <a:off x="4339422" y="5508543"/>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76" name="Text Box 92">
          <a:extLst>
            <a:ext uri="{FF2B5EF4-FFF2-40B4-BE49-F238E27FC236}">
              <a16:creationId xmlns:a16="http://schemas.microsoft.com/office/drawing/2014/main" id="{00000000-0008-0000-0200-00004C000000}"/>
            </a:ext>
          </a:extLst>
        </xdr:cNvPr>
        <xdr:cNvSpPr txBox="1">
          <a:spLocks noChangeArrowheads="1"/>
        </xdr:cNvSpPr>
      </xdr:nvSpPr>
      <xdr:spPr bwMode="auto">
        <a:xfrm>
          <a:off x="5717510"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39" name="Text Box 23">
          <a:extLst>
            <a:ext uri="{FF2B5EF4-FFF2-40B4-BE49-F238E27FC236}">
              <a16:creationId xmlns:a16="http://schemas.microsoft.com/office/drawing/2014/main" id="{00000000-0008-0000-0200-000027000000}"/>
            </a:ext>
          </a:extLst>
        </xdr:cNvPr>
        <xdr:cNvSpPr txBox="1">
          <a:spLocks noChangeArrowheads="1"/>
        </xdr:cNvSpPr>
      </xdr:nvSpPr>
      <xdr:spPr bwMode="auto">
        <a:xfrm>
          <a:off x="4755791" y="824511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40" name="Text Box 24">
          <a:extLst>
            <a:ext uri="{FF2B5EF4-FFF2-40B4-BE49-F238E27FC236}">
              <a16:creationId xmlns:a16="http://schemas.microsoft.com/office/drawing/2014/main" id="{00000000-0008-0000-0200-000028000000}"/>
            </a:ext>
          </a:extLst>
        </xdr:cNvPr>
        <xdr:cNvSpPr txBox="1">
          <a:spLocks noChangeArrowheads="1"/>
        </xdr:cNvSpPr>
      </xdr:nvSpPr>
      <xdr:spPr bwMode="auto">
        <a:xfrm>
          <a:off x="6272448" y="824511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41" name="Text Box 101">
          <a:extLst>
            <a:ext uri="{FF2B5EF4-FFF2-40B4-BE49-F238E27FC236}">
              <a16:creationId xmlns:a16="http://schemas.microsoft.com/office/drawing/2014/main" id="{00000000-0008-0000-0200-000029000000}"/>
            </a:ext>
          </a:extLst>
        </xdr:cNvPr>
        <xdr:cNvSpPr txBox="1">
          <a:spLocks noChangeArrowheads="1"/>
        </xdr:cNvSpPr>
      </xdr:nvSpPr>
      <xdr:spPr bwMode="auto">
        <a:xfrm>
          <a:off x="3020695" y="917235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42" name="Text Box 102">
          <a:extLst>
            <a:ext uri="{FF2B5EF4-FFF2-40B4-BE49-F238E27FC236}">
              <a16:creationId xmlns:a16="http://schemas.microsoft.com/office/drawing/2014/main" id="{00000000-0008-0000-0200-00002A000000}"/>
            </a:ext>
          </a:extLst>
        </xdr:cNvPr>
        <xdr:cNvSpPr txBox="1">
          <a:spLocks noChangeArrowheads="1"/>
        </xdr:cNvSpPr>
      </xdr:nvSpPr>
      <xdr:spPr bwMode="auto">
        <a:xfrm>
          <a:off x="4501599" y="734123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43" name="Text Box 103">
          <a:extLst>
            <a:ext uri="{FF2B5EF4-FFF2-40B4-BE49-F238E27FC236}">
              <a16:creationId xmlns:a16="http://schemas.microsoft.com/office/drawing/2014/main" id="{00000000-0008-0000-0200-00002B000000}"/>
            </a:ext>
          </a:extLst>
        </xdr:cNvPr>
        <xdr:cNvSpPr txBox="1">
          <a:spLocks noChangeArrowheads="1"/>
        </xdr:cNvSpPr>
      </xdr:nvSpPr>
      <xdr:spPr bwMode="auto">
        <a:xfrm>
          <a:off x="6272448" y="734123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44" name="Text Box 100">
          <a:extLst>
            <a:ext uri="{FF2B5EF4-FFF2-40B4-BE49-F238E27FC236}">
              <a16:creationId xmlns:a16="http://schemas.microsoft.com/office/drawing/2014/main" id="{00000000-0008-0000-0200-00002C000000}"/>
            </a:ext>
          </a:extLst>
        </xdr:cNvPr>
        <xdr:cNvSpPr txBox="1">
          <a:spLocks noChangeArrowheads="1"/>
        </xdr:cNvSpPr>
      </xdr:nvSpPr>
      <xdr:spPr bwMode="auto">
        <a:xfrm>
          <a:off x="6262923"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45" name="Text Box 100">
          <a:extLst>
            <a:ext uri="{FF2B5EF4-FFF2-40B4-BE49-F238E27FC236}">
              <a16:creationId xmlns:a16="http://schemas.microsoft.com/office/drawing/2014/main" id="{00000000-0008-0000-0200-00002D000000}"/>
            </a:ext>
          </a:extLst>
        </xdr:cNvPr>
        <xdr:cNvSpPr txBox="1">
          <a:spLocks noChangeArrowheads="1"/>
        </xdr:cNvSpPr>
      </xdr:nvSpPr>
      <xdr:spPr bwMode="auto">
        <a:xfrm>
          <a:off x="4751346"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3009900" y="733425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3009900" y="823622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455920</xdr:colOff>
      <xdr:row>24</xdr:row>
      <xdr:rowOff>225561</xdr:rowOff>
    </xdr:to>
    <xdr:sp macro="" textlink="">
      <xdr:nvSpPr>
        <xdr:cNvPr id="3" name="Text Box 92">
          <a:extLst>
            <a:ext uri="{FF2B5EF4-FFF2-40B4-BE49-F238E27FC236}">
              <a16:creationId xmlns:a16="http://schemas.microsoft.com/office/drawing/2014/main" id="{DE71685E-CA66-449C-B2F0-BC83F4A1C8EE}"/>
            </a:ext>
          </a:extLst>
        </xdr:cNvPr>
        <xdr:cNvSpPr txBox="1">
          <a:spLocks noChangeArrowheads="1"/>
        </xdr:cNvSpPr>
      </xdr:nvSpPr>
      <xdr:spPr bwMode="auto">
        <a:xfrm>
          <a:off x="4180417" y="9546167"/>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5" name="Text Box 93">
          <a:extLst>
            <a:ext uri="{FF2B5EF4-FFF2-40B4-BE49-F238E27FC236}">
              <a16:creationId xmlns:a16="http://schemas.microsoft.com/office/drawing/2014/main" id="{F5E6B160-0F4D-4ED6-9746-51A7D66A95B0}"/>
            </a:ext>
          </a:extLst>
        </xdr:cNvPr>
        <xdr:cNvSpPr txBox="1">
          <a:spLocks noChangeArrowheads="1"/>
        </xdr:cNvSpPr>
      </xdr:nvSpPr>
      <xdr:spPr bwMode="auto">
        <a:xfrm>
          <a:off x="6360583" y="9546167"/>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6" name="Text Box 94">
          <a:extLst>
            <a:ext uri="{FF2B5EF4-FFF2-40B4-BE49-F238E27FC236}">
              <a16:creationId xmlns:a16="http://schemas.microsoft.com/office/drawing/2014/main" id="{CE4C7E7B-FD44-455E-B5F7-BD29AE49BFB3}"/>
            </a:ext>
          </a:extLst>
        </xdr:cNvPr>
        <xdr:cNvSpPr txBox="1">
          <a:spLocks noChangeArrowheads="1"/>
        </xdr:cNvSpPr>
      </xdr:nvSpPr>
      <xdr:spPr bwMode="auto">
        <a:xfrm>
          <a:off x="8540750" y="9546167"/>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8" name="Text Box 96">
          <a:extLst>
            <a:ext uri="{FF2B5EF4-FFF2-40B4-BE49-F238E27FC236}">
              <a16:creationId xmlns:a16="http://schemas.microsoft.com/office/drawing/2014/main" id="{02DB9B45-DC2B-4EDB-BD8C-E78F773A707F}"/>
            </a:ext>
          </a:extLst>
        </xdr:cNvPr>
        <xdr:cNvSpPr txBox="1">
          <a:spLocks noChangeArrowheads="1"/>
        </xdr:cNvSpPr>
      </xdr:nvSpPr>
      <xdr:spPr bwMode="auto">
        <a:xfrm>
          <a:off x="4180417" y="11292417"/>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10" name="Text Box 97">
          <a:extLst>
            <a:ext uri="{FF2B5EF4-FFF2-40B4-BE49-F238E27FC236}">
              <a16:creationId xmlns:a16="http://schemas.microsoft.com/office/drawing/2014/main" id="{D18D18EC-02D6-44A7-8D8F-D773A4F65978}"/>
            </a:ext>
          </a:extLst>
        </xdr:cNvPr>
        <xdr:cNvSpPr txBox="1">
          <a:spLocks noChangeArrowheads="1"/>
        </xdr:cNvSpPr>
      </xdr:nvSpPr>
      <xdr:spPr bwMode="auto">
        <a:xfrm>
          <a:off x="6360583" y="11292417"/>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12" name="Text Box 98">
          <a:extLst>
            <a:ext uri="{FF2B5EF4-FFF2-40B4-BE49-F238E27FC236}">
              <a16:creationId xmlns:a16="http://schemas.microsoft.com/office/drawing/2014/main" id="{92AB1E36-E74A-4C33-AA3C-EDA4A75A00C3}"/>
            </a:ext>
          </a:extLst>
        </xdr:cNvPr>
        <xdr:cNvSpPr txBox="1">
          <a:spLocks noChangeArrowheads="1"/>
        </xdr:cNvSpPr>
      </xdr:nvSpPr>
      <xdr:spPr bwMode="auto">
        <a:xfrm>
          <a:off x="8540750" y="11292417"/>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2506322</xdr:colOff>
      <xdr:row>3</xdr:row>
      <xdr:rowOff>12700</xdr:rowOff>
    </xdr:from>
    <xdr:to>
      <xdr:col>5</xdr:col>
      <xdr:colOff>2696822</xdr:colOff>
      <xdr:row>5</xdr:row>
      <xdr:rowOff>0</xdr:rowOff>
    </xdr:to>
    <xdr:sp macro="" textlink="">
      <xdr:nvSpPr>
        <xdr:cNvPr id="2" name="左中かっこ 1">
          <a:extLst>
            <a:ext uri="{FF2B5EF4-FFF2-40B4-BE49-F238E27FC236}">
              <a16:creationId xmlns:a16="http://schemas.microsoft.com/office/drawing/2014/main" id="{1781B05C-B672-47CF-E53E-2AD4F6797E5B}"/>
            </a:ext>
          </a:extLst>
        </xdr:cNvPr>
        <xdr:cNvSpPr/>
      </xdr:nvSpPr>
      <xdr:spPr>
        <a:xfrm>
          <a:off x="11782844" y="1130852"/>
          <a:ext cx="190500" cy="732735"/>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3A93-5566-4FD4-8632-0A4C1A8D93EB}">
  <dimension ref="A1:G51"/>
  <sheetViews>
    <sheetView tabSelected="1" topLeftCell="A28" zoomScaleNormal="100" workbookViewId="0">
      <selection activeCell="J42" sqref="J42"/>
    </sheetView>
  </sheetViews>
  <sheetFormatPr defaultColWidth="9" defaultRowHeight="13.5"/>
  <cols>
    <col min="1" max="1" width="1" style="430" customWidth="1"/>
    <col min="2" max="2" width="27.5" style="430" customWidth="1"/>
    <col min="3" max="3" width="16.875" style="430" customWidth="1"/>
    <col min="4" max="4" width="17.875" style="430" customWidth="1"/>
    <col min="5" max="5" width="15.875" style="430" customWidth="1"/>
    <col min="6" max="6" width="15.625" style="430" customWidth="1"/>
    <col min="7" max="7" width="22.125" style="430" customWidth="1"/>
    <col min="8" max="16384" width="9" style="430"/>
  </cols>
  <sheetData>
    <row r="1" spans="1:7" ht="24" customHeight="1">
      <c r="B1" t="s">
        <v>291</v>
      </c>
      <c r="C1" s="431"/>
      <c r="D1" s="431"/>
      <c r="E1" s="431"/>
      <c r="F1" s="431"/>
      <c r="G1" s="432"/>
    </row>
    <row r="2" spans="1:7" ht="21" customHeight="1">
      <c r="B2" s="503" t="s">
        <v>306</v>
      </c>
      <c r="C2" s="503"/>
      <c r="D2" s="503"/>
      <c r="E2" s="503"/>
      <c r="F2" s="503"/>
      <c r="G2" s="503"/>
    </row>
    <row r="3" spans="1:7" ht="13.5" customHeight="1" thickBot="1">
      <c r="B3" s="433"/>
      <c r="C3" s="433"/>
      <c r="D3" s="433"/>
      <c r="E3" s="504"/>
      <c r="F3" s="504"/>
      <c r="G3" s="504"/>
    </row>
    <row r="4" spans="1:7" ht="34.5" customHeight="1" thickBot="1">
      <c r="A4" s="434"/>
      <c r="B4" s="435" t="s">
        <v>307</v>
      </c>
      <c r="C4" s="505"/>
      <c r="D4" s="505"/>
      <c r="E4" s="505"/>
      <c r="F4" s="505"/>
      <c r="G4" s="506"/>
    </row>
    <row r="5" spans="1:7" ht="19.5" customHeight="1">
      <c r="A5" s="434"/>
      <c r="B5" s="507" t="s">
        <v>308</v>
      </c>
      <c r="C5" s="510" t="s">
        <v>309</v>
      </c>
      <c r="D5" s="511"/>
      <c r="E5" s="512" t="s">
        <v>310</v>
      </c>
      <c r="F5" s="510"/>
      <c r="G5" s="513"/>
    </row>
    <row r="6" spans="1:7" ht="18" customHeight="1">
      <c r="A6" s="434"/>
      <c r="B6" s="508"/>
      <c r="C6" s="514"/>
      <c r="D6" s="515"/>
      <c r="E6" s="516"/>
      <c r="F6" s="514"/>
      <c r="G6" s="517"/>
    </row>
    <row r="7" spans="1:7" ht="18" customHeight="1">
      <c r="A7" s="434"/>
      <c r="B7" s="508"/>
      <c r="C7" s="518" t="s">
        <v>311</v>
      </c>
      <c r="D7" s="518"/>
      <c r="E7" s="518"/>
      <c r="F7" s="518"/>
      <c r="G7" s="519"/>
    </row>
    <row r="8" spans="1:7" ht="18" customHeight="1">
      <c r="A8" s="434"/>
      <c r="B8" s="508"/>
      <c r="C8" s="520" t="s">
        <v>312</v>
      </c>
      <c r="D8" s="521"/>
      <c r="E8" s="522" t="s">
        <v>310</v>
      </c>
      <c r="F8" s="520"/>
      <c r="G8" s="523"/>
    </row>
    <row r="9" spans="1:7" ht="18" customHeight="1" thickBot="1">
      <c r="A9" s="434"/>
      <c r="B9" s="508"/>
      <c r="C9" s="524"/>
      <c r="D9" s="525"/>
      <c r="E9" s="526"/>
      <c r="F9" s="524"/>
      <c r="G9" s="527"/>
    </row>
    <row r="10" spans="1:7" ht="18" customHeight="1">
      <c r="A10" s="434"/>
      <c r="B10" s="508"/>
      <c r="C10" s="528" t="s">
        <v>313</v>
      </c>
      <c r="D10" s="528"/>
      <c r="E10" s="528"/>
      <c r="F10" s="528"/>
      <c r="G10" s="529"/>
    </row>
    <row r="11" spans="1:7" ht="18" customHeight="1">
      <c r="A11" s="434"/>
      <c r="B11" s="508"/>
      <c r="C11" s="530" t="s">
        <v>314</v>
      </c>
      <c r="D11" s="531"/>
      <c r="E11" s="436" t="s">
        <v>315</v>
      </c>
      <c r="F11" s="436" t="s">
        <v>316</v>
      </c>
      <c r="G11" s="437" t="s">
        <v>317</v>
      </c>
    </row>
    <row r="12" spans="1:7" ht="18" customHeight="1">
      <c r="A12" s="434"/>
      <c r="B12" s="508"/>
      <c r="C12" s="501"/>
      <c r="D12" s="502"/>
      <c r="E12" s="438"/>
      <c r="F12" s="438"/>
      <c r="G12" s="439"/>
    </row>
    <row r="13" spans="1:7" ht="18" customHeight="1">
      <c r="A13" s="434"/>
      <c r="B13" s="508"/>
      <c r="C13" s="531" t="s">
        <v>318</v>
      </c>
      <c r="D13" s="532"/>
      <c r="E13" s="532"/>
      <c r="F13" s="532" t="s">
        <v>319</v>
      </c>
      <c r="G13" s="533"/>
    </row>
    <row r="14" spans="1:7" ht="18" customHeight="1" thickBot="1">
      <c r="A14" s="434"/>
      <c r="B14" s="508"/>
      <c r="C14" s="534"/>
      <c r="D14" s="535"/>
      <c r="E14" s="535"/>
      <c r="F14" s="535"/>
      <c r="G14" s="536"/>
    </row>
    <row r="15" spans="1:7" ht="18" customHeight="1">
      <c r="A15" s="434"/>
      <c r="B15" s="508"/>
      <c r="C15" s="537" t="s">
        <v>320</v>
      </c>
      <c r="D15" s="537"/>
      <c r="E15" s="537"/>
      <c r="F15" s="537"/>
      <c r="G15" s="538"/>
    </row>
    <row r="16" spans="1:7" ht="18" customHeight="1">
      <c r="A16" s="434"/>
      <c r="B16" s="508"/>
      <c r="C16" s="530" t="s">
        <v>314</v>
      </c>
      <c r="D16" s="531"/>
      <c r="E16" s="436" t="s">
        <v>315</v>
      </c>
      <c r="F16" s="436" t="s">
        <v>316</v>
      </c>
      <c r="G16" s="437" t="s">
        <v>317</v>
      </c>
    </row>
    <row r="17" spans="1:7" ht="18" customHeight="1">
      <c r="A17" s="434"/>
      <c r="B17" s="508"/>
      <c r="C17" s="501"/>
      <c r="D17" s="502"/>
      <c r="E17" s="438"/>
      <c r="F17" s="438"/>
      <c r="G17" s="439"/>
    </row>
    <row r="18" spans="1:7" ht="18" customHeight="1">
      <c r="A18" s="434"/>
      <c r="B18" s="508"/>
      <c r="C18" s="530" t="s">
        <v>318</v>
      </c>
      <c r="D18" s="530"/>
      <c r="E18" s="531"/>
      <c r="F18" s="539" t="s">
        <v>319</v>
      </c>
      <c r="G18" s="540"/>
    </row>
    <row r="19" spans="1:7" ht="18" customHeight="1" thickBot="1">
      <c r="A19" s="434"/>
      <c r="B19" s="508"/>
      <c r="C19" s="541"/>
      <c r="D19" s="541"/>
      <c r="E19" s="534"/>
      <c r="F19" s="542"/>
      <c r="G19" s="543"/>
    </row>
    <row r="20" spans="1:7" ht="18" customHeight="1">
      <c r="A20" s="434"/>
      <c r="B20" s="508"/>
      <c r="C20" s="528" t="s">
        <v>321</v>
      </c>
      <c r="D20" s="528"/>
      <c r="E20" s="528"/>
      <c r="F20" s="528"/>
      <c r="G20" s="529"/>
    </row>
    <row r="21" spans="1:7" ht="18" customHeight="1">
      <c r="A21" s="434"/>
      <c r="B21" s="508"/>
      <c r="C21" s="530" t="s">
        <v>314</v>
      </c>
      <c r="D21" s="531"/>
      <c r="E21" s="436" t="s">
        <v>315</v>
      </c>
      <c r="F21" s="436" t="s">
        <v>316</v>
      </c>
      <c r="G21" s="437" t="s">
        <v>317</v>
      </c>
    </row>
    <row r="22" spans="1:7" ht="18" customHeight="1">
      <c r="A22" s="434"/>
      <c r="B22" s="508"/>
      <c r="C22" s="501"/>
      <c r="D22" s="502"/>
      <c r="E22" s="438"/>
      <c r="F22" s="438"/>
      <c r="G22" s="439"/>
    </row>
    <row r="23" spans="1:7" ht="18" customHeight="1">
      <c r="A23" s="434"/>
      <c r="B23" s="508"/>
      <c r="C23" s="530" t="s">
        <v>318</v>
      </c>
      <c r="D23" s="530"/>
      <c r="E23" s="531"/>
      <c r="F23" s="539" t="s">
        <v>319</v>
      </c>
      <c r="G23" s="540"/>
    </row>
    <row r="24" spans="1:7" ht="18" customHeight="1" thickBot="1">
      <c r="A24" s="434"/>
      <c r="B24" s="509"/>
      <c r="C24" s="541"/>
      <c r="D24" s="541"/>
      <c r="E24" s="534"/>
      <c r="F24" s="542"/>
      <c r="G24" s="543"/>
    </row>
    <row r="25" spans="1:7" ht="18" customHeight="1">
      <c r="A25" s="434"/>
      <c r="B25" s="544" t="s">
        <v>322</v>
      </c>
      <c r="C25" s="510" t="s">
        <v>309</v>
      </c>
      <c r="D25" s="511"/>
      <c r="E25" s="512" t="s">
        <v>323</v>
      </c>
      <c r="F25" s="510"/>
      <c r="G25" s="513"/>
    </row>
    <row r="26" spans="1:7" ht="18" customHeight="1" thickBot="1">
      <c r="A26" s="434"/>
      <c r="B26" s="551"/>
      <c r="C26" s="553"/>
      <c r="D26" s="554"/>
      <c r="E26" s="555"/>
      <c r="F26" s="553"/>
      <c r="G26" s="556"/>
    </row>
    <row r="27" spans="1:7" ht="18" customHeight="1">
      <c r="A27" s="434"/>
      <c r="B27" s="551"/>
      <c r="C27" s="528" t="s">
        <v>313</v>
      </c>
      <c r="D27" s="528"/>
      <c r="E27" s="528"/>
      <c r="F27" s="528"/>
      <c r="G27" s="529"/>
    </row>
    <row r="28" spans="1:7" ht="18" customHeight="1">
      <c r="A28" s="434"/>
      <c r="B28" s="551"/>
      <c r="C28" s="530" t="s">
        <v>314</v>
      </c>
      <c r="D28" s="531"/>
      <c r="E28" s="436" t="s">
        <v>315</v>
      </c>
      <c r="F28" s="436" t="s">
        <v>316</v>
      </c>
      <c r="G28" s="437" t="s">
        <v>317</v>
      </c>
    </row>
    <row r="29" spans="1:7" ht="18" customHeight="1">
      <c r="A29" s="434"/>
      <c r="B29" s="551"/>
      <c r="C29" s="501"/>
      <c r="D29" s="502"/>
      <c r="E29" s="438"/>
      <c r="F29" s="438"/>
      <c r="G29" s="439"/>
    </row>
    <row r="30" spans="1:7" ht="18" customHeight="1">
      <c r="A30" s="434"/>
      <c r="B30" s="551"/>
      <c r="C30" s="530" t="s">
        <v>318</v>
      </c>
      <c r="D30" s="530"/>
      <c r="E30" s="531"/>
      <c r="F30" s="539" t="s">
        <v>319</v>
      </c>
      <c r="G30" s="540"/>
    </row>
    <row r="31" spans="1:7" ht="18" customHeight="1" thickBot="1">
      <c r="A31" s="434"/>
      <c r="B31" s="552"/>
      <c r="C31" s="541"/>
      <c r="D31" s="541"/>
      <c r="E31" s="534"/>
      <c r="F31" s="542"/>
      <c r="G31" s="543"/>
    </row>
    <row r="32" spans="1:7" ht="18" customHeight="1">
      <c r="A32" s="434"/>
      <c r="B32" s="544" t="s">
        <v>324</v>
      </c>
      <c r="C32" s="545" t="s">
        <v>325</v>
      </c>
      <c r="D32" s="546"/>
      <c r="E32" s="440" t="s">
        <v>326</v>
      </c>
      <c r="F32" s="440" t="s">
        <v>327</v>
      </c>
      <c r="G32" s="441" t="s">
        <v>328</v>
      </c>
    </row>
    <row r="33" spans="1:7" ht="18" customHeight="1">
      <c r="A33" s="434"/>
      <c r="B33" s="508"/>
      <c r="C33" s="547" t="s">
        <v>329</v>
      </c>
      <c r="D33" s="548"/>
      <c r="E33" s="442"/>
      <c r="F33" s="442"/>
      <c r="G33" s="443"/>
    </row>
    <row r="34" spans="1:7" ht="18" customHeight="1">
      <c r="A34" s="434"/>
      <c r="B34" s="508"/>
      <c r="C34" s="547" t="s">
        <v>330</v>
      </c>
      <c r="D34" s="548"/>
      <c r="E34" s="442"/>
      <c r="F34" s="442"/>
      <c r="G34" s="443"/>
    </row>
    <row r="35" spans="1:7" ht="18" customHeight="1" thickBot="1">
      <c r="A35" s="434"/>
      <c r="B35" s="509"/>
      <c r="C35" s="549" t="s">
        <v>330</v>
      </c>
      <c r="D35" s="550"/>
      <c r="E35" s="444"/>
      <c r="F35" s="444"/>
      <c r="G35" s="443"/>
    </row>
    <row r="36" spans="1:7" ht="27" customHeight="1" thickBot="1">
      <c r="A36" s="434"/>
      <c r="B36" s="445" t="s">
        <v>331</v>
      </c>
      <c r="C36" s="446" t="s">
        <v>332</v>
      </c>
      <c r="D36" s="557" t="s">
        <v>333</v>
      </c>
      <c r="E36" s="557"/>
      <c r="F36" s="557"/>
      <c r="G36" s="558"/>
    </row>
    <row r="37" spans="1:7" ht="27" customHeight="1" thickBot="1">
      <c r="B37" s="445" t="s">
        <v>334</v>
      </c>
      <c r="C37" s="559" t="s">
        <v>335</v>
      </c>
      <c r="D37" s="560"/>
      <c r="E37" s="561"/>
      <c r="F37" s="448" t="s">
        <v>336</v>
      </c>
      <c r="G37" s="449" t="s">
        <v>337</v>
      </c>
    </row>
    <row r="38" spans="1:7" ht="27" customHeight="1" thickBot="1">
      <c r="B38" s="445" t="s">
        <v>338</v>
      </c>
      <c r="C38" s="450" t="s">
        <v>339</v>
      </c>
      <c r="D38" s="447" t="s">
        <v>340</v>
      </c>
      <c r="E38" s="562" t="s">
        <v>341</v>
      </c>
      <c r="F38" s="563"/>
      <c r="G38" s="451" t="s">
        <v>342</v>
      </c>
    </row>
    <row r="39" spans="1:7" ht="25.5" customHeight="1" thickBot="1">
      <c r="A39" s="434"/>
      <c r="B39" s="564" t="s">
        <v>343</v>
      </c>
      <c r="C39" s="565"/>
      <c r="D39" s="566"/>
      <c r="E39" s="567"/>
      <c r="F39" s="568" t="s">
        <v>344</v>
      </c>
      <c r="G39" s="569"/>
    </row>
    <row r="40" spans="1:7" ht="24" customHeight="1" thickBot="1">
      <c r="A40" s="434"/>
      <c r="B40" s="564"/>
      <c r="C40" s="565"/>
      <c r="D40" s="566"/>
      <c r="E40" s="567"/>
      <c r="F40" s="570" t="s">
        <v>345</v>
      </c>
      <c r="G40" s="527"/>
    </row>
    <row r="41" spans="1:7" ht="43.5" customHeight="1" thickBot="1">
      <c r="A41" s="434"/>
      <c r="B41" s="452" t="s">
        <v>346</v>
      </c>
      <c r="C41" s="572"/>
      <c r="D41" s="573"/>
      <c r="E41" s="573"/>
      <c r="F41" s="573"/>
      <c r="G41" s="574"/>
    </row>
    <row r="42" spans="1:7" ht="69.75" customHeight="1" thickBot="1">
      <c r="A42" s="434"/>
      <c r="B42" s="453" t="s">
        <v>347</v>
      </c>
      <c r="C42" s="575"/>
      <c r="D42" s="575"/>
      <c r="E42" s="575"/>
      <c r="F42" s="575"/>
      <c r="G42" s="576"/>
    </row>
    <row r="43" spans="1:7" ht="30" customHeight="1">
      <c r="A43" s="434"/>
      <c r="B43" s="507" t="s">
        <v>348</v>
      </c>
      <c r="C43" s="577" t="s">
        <v>349</v>
      </c>
      <c r="D43" s="577"/>
      <c r="E43" s="578"/>
      <c r="F43" s="579" t="s">
        <v>350</v>
      </c>
      <c r="G43" s="581" t="s">
        <v>351</v>
      </c>
    </row>
    <row r="44" spans="1:7" ht="39" customHeight="1">
      <c r="A44" s="434"/>
      <c r="B44" s="508"/>
      <c r="C44" s="454" t="s">
        <v>352</v>
      </c>
      <c r="D44" s="455" t="s">
        <v>353</v>
      </c>
      <c r="E44" s="455" t="s">
        <v>354</v>
      </c>
      <c r="F44" s="580"/>
      <c r="G44" s="582"/>
    </row>
    <row r="45" spans="1:7" ht="22.5" customHeight="1">
      <c r="A45" s="434"/>
      <c r="B45" s="508"/>
      <c r="C45" s="583"/>
      <c r="D45" s="585"/>
      <c r="E45" s="587"/>
      <c r="F45" s="456"/>
      <c r="G45" s="589" t="e">
        <f>ROUNDDOWN(F45/(E45*F47),0)</f>
        <v>#DIV/0!</v>
      </c>
    </row>
    <row r="46" spans="1:7" ht="30.75" customHeight="1">
      <c r="A46" s="434"/>
      <c r="B46" s="508"/>
      <c r="C46" s="583"/>
      <c r="D46" s="585"/>
      <c r="E46" s="587"/>
      <c r="F46" s="457" t="s">
        <v>355</v>
      </c>
      <c r="G46" s="589"/>
    </row>
    <row r="47" spans="1:7" ht="24" customHeight="1" thickBot="1">
      <c r="A47" s="434"/>
      <c r="B47" s="509"/>
      <c r="C47" s="584"/>
      <c r="D47" s="586"/>
      <c r="E47" s="588"/>
      <c r="F47" s="458"/>
      <c r="G47" s="590"/>
    </row>
    <row r="48" spans="1:7" ht="22.5" customHeight="1">
      <c r="B48" s="459" t="s">
        <v>356</v>
      </c>
      <c r="C48" s="460"/>
      <c r="D48" s="460"/>
      <c r="E48" s="460"/>
      <c r="F48" s="461"/>
      <c r="G48" s="462"/>
    </row>
    <row r="49" spans="2:7" ht="14.25">
      <c r="B49" s="463"/>
      <c r="C49" s="464"/>
      <c r="D49" s="464"/>
      <c r="E49" s="464"/>
      <c r="F49" s="465"/>
      <c r="G49" s="466"/>
    </row>
    <row r="50" spans="2:7" ht="108" customHeight="1">
      <c r="B50" s="571" t="s">
        <v>357</v>
      </c>
      <c r="C50" s="571"/>
      <c r="D50" s="571"/>
      <c r="E50" s="571"/>
      <c r="F50" s="571"/>
      <c r="G50" s="571"/>
    </row>
    <row r="51" spans="2:7">
      <c r="B51" s="571"/>
      <c r="C51" s="571"/>
      <c r="D51" s="571"/>
      <c r="E51" s="571"/>
      <c r="F51" s="571"/>
      <c r="G51" s="571"/>
    </row>
  </sheetData>
  <mergeCells count="70">
    <mergeCell ref="B50:G50"/>
    <mergeCell ref="B51:G51"/>
    <mergeCell ref="C41:G41"/>
    <mergeCell ref="C42:G42"/>
    <mergeCell ref="B43:B47"/>
    <mergeCell ref="C43:E43"/>
    <mergeCell ref="F43:F44"/>
    <mergeCell ref="G43:G44"/>
    <mergeCell ref="C45:C47"/>
    <mergeCell ref="D45:D47"/>
    <mergeCell ref="E45:E47"/>
    <mergeCell ref="G45:G47"/>
    <mergeCell ref="D36:G36"/>
    <mergeCell ref="C37:E37"/>
    <mergeCell ref="E38:F38"/>
    <mergeCell ref="B39:B40"/>
    <mergeCell ref="C39:E40"/>
    <mergeCell ref="F39:G39"/>
    <mergeCell ref="F40:G40"/>
    <mergeCell ref="C31:E31"/>
    <mergeCell ref="F31:G31"/>
    <mergeCell ref="B32:B35"/>
    <mergeCell ref="C32:D32"/>
    <mergeCell ref="C33:D33"/>
    <mergeCell ref="C34:D34"/>
    <mergeCell ref="C35:D35"/>
    <mergeCell ref="B25:B31"/>
    <mergeCell ref="C25:D25"/>
    <mergeCell ref="E25:G25"/>
    <mergeCell ref="C26:D26"/>
    <mergeCell ref="E26:G26"/>
    <mergeCell ref="C27:G27"/>
    <mergeCell ref="C28:D28"/>
    <mergeCell ref="C29:D29"/>
    <mergeCell ref="C30:E30"/>
    <mergeCell ref="F30:G30"/>
    <mergeCell ref="C21:D21"/>
    <mergeCell ref="C22:D22"/>
    <mergeCell ref="C23:E23"/>
    <mergeCell ref="F23:G23"/>
    <mergeCell ref="C24:E24"/>
    <mergeCell ref="F24:G24"/>
    <mergeCell ref="C20:G20"/>
    <mergeCell ref="C13:E13"/>
    <mergeCell ref="F13:G13"/>
    <mergeCell ref="C14:E14"/>
    <mergeCell ref="F14:G14"/>
    <mergeCell ref="C15:G15"/>
    <mergeCell ref="C16:D16"/>
    <mergeCell ref="C17:D17"/>
    <mergeCell ref="C18:E18"/>
    <mergeCell ref="F18:G18"/>
    <mergeCell ref="C19:E19"/>
    <mergeCell ref="F19:G19"/>
    <mergeCell ref="C12:D12"/>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s>
  <phoneticPr fontId="3"/>
  <conditionalFormatting sqref="F45">
    <cfRule type="expression" dxfId="5" priority="2" stopIfTrue="1">
      <formula>ISERROR($F$47)</formula>
    </cfRule>
  </conditionalFormatting>
  <conditionalFormatting sqref="F47:F49">
    <cfRule type="expression" dxfId="4" priority="3" stopIfTrue="1">
      <formula>ISERROR($F$47)</formula>
    </cfRule>
  </conditionalFormatting>
  <conditionalFormatting sqref="G45">
    <cfRule type="expression" dxfId="3" priority="1" stopIfTrue="1">
      <formula>ISERROR($G$47)</formula>
    </cfRule>
  </conditionalFormatting>
  <dataValidations count="5">
    <dataValidation type="list" allowBlank="1" showInputMessage="1" showErrorMessage="1" sqref="D38 G38" xr:uid="{7DDD04AA-09FE-4D55-A77D-B0C7E0889A85}">
      <formula1>"該当,非該当"</formula1>
    </dataValidation>
    <dataValidation type="list" allowBlank="1" showInputMessage="1" showErrorMessage="1" sqref="G33:G35" xr:uid="{E9A9CA49-50FB-47A4-BB30-87C87076D583}">
      <formula1>"大企業,中小企業,その他"</formula1>
    </dataValidation>
    <dataValidation type="list" allowBlank="1" showInputMessage="1" showErrorMessage="1" sqref="G37" xr:uid="{4B66F47C-2C88-468E-8C48-A84319A17BA8}">
      <formula1>"新設,更新"</formula1>
    </dataValidation>
    <dataValidation type="list" allowBlank="1" showInputMessage="1" showErrorMessage="1" sqref="C37:E37" xr:uid="{FBCE9EC8-B9CD-4519-B984-E1750A94F556}">
      <formula1>"冷凍冷蔵倉庫,食品製造,CVS以外の食品小売店舗,CVS"</formula1>
    </dataValidation>
    <dataValidation type="list" allowBlank="1" showInputMessage="1" showErrorMessage="1" sqref="C36" xr:uid="{9FB81461-8048-418E-BAD0-8B120984DD44}">
      <formula1>"単年度,複数年度"</formula1>
    </dataValidation>
  </dataValidations>
  <pageMargins left="0.7" right="0.7" top="0.75" bottom="0.75" header="0.3" footer="0.3"/>
  <pageSetup paperSize="9" scale="7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17"/>
  <sheetViews>
    <sheetView showGridLines="0" topLeftCell="A11" zoomScaleNormal="100" zoomScaleSheetLayoutView="100" workbookViewId="0">
      <selection activeCell="F17" sqref="F17"/>
    </sheetView>
  </sheetViews>
  <sheetFormatPr defaultColWidth="9" defaultRowHeight="13.5"/>
  <cols>
    <col min="1" max="1" width="29" style="41" customWidth="1"/>
    <col min="2" max="2" width="11.125" style="42" customWidth="1"/>
    <col min="3" max="5" width="22.625" style="43" customWidth="1"/>
    <col min="6" max="6" width="19.625" style="43" customWidth="1"/>
    <col min="7" max="7" width="4" style="43" customWidth="1"/>
    <col min="8" max="8" width="90.875" style="43" customWidth="1"/>
    <col min="9" max="16384" width="9" style="43"/>
  </cols>
  <sheetData>
    <row r="1" spans="1:8" ht="22.5" customHeight="1">
      <c r="A1" t="s">
        <v>292</v>
      </c>
    </row>
    <row r="2" spans="1:8" ht="24.75" customHeight="1">
      <c r="A2" s="612" t="s">
        <v>293</v>
      </c>
      <c r="B2" s="612"/>
      <c r="C2" s="612"/>
      <c r="D2" s="612"/>
      <c r="E2" s="612"/>
      <c r="F2" s="55"/>
      <c r="H2" s="7"/>
    </row>
    <row r="3" spans="1:8" ht="30" customHeight="1">
      <c r="A3" s="617" t="s">
        <v>89</v>
      </c>
      <c r="B3" s="618"/>
      <c r="C3" s="618"/>
      <c r="D3" s="618"/>
      <c r="E3" s="618"/>
      <c r="F3" s="2"/>
      <c r="G3" s="42"/>
      <c r="H3" s="591"/>
    </row>
    <row r="4" spans="1:8" ht="16.7" customHeight="1" thickBot="1">
      <c r="A4" s="6"/>
      <c r="B4" s="7"/>
      <c r="C4"/>
      <c r="D4" s="51"/>
      <c r="E4" s="3"/>
      <c r="H4" s="591"/>
    </row>
    <row r="5" spans="1:8" ht="60" customHeight="1">
      <c r="A5" s="597" t="s">
        <v>177</v>
      </c>
      <c r="B5" s="598"/>
      <c r="C5" s="601" t="s">
        <v>91</v>
      </c>
      <c r="D5" s="601" t="s">
        <v>26</v>
      </c>
      <c r="E5" s="603" t="s">
        <v>107</v>
      </c>
      <c r="F5" s="48"/>
      <c r="H5" s="21"/>
    </row>
    <row r="6" spans="1:8" ht="50.1" customHeight="1" thickBot="1">
      <c r="A6" s="599"/>
      <c r="B6" s="600"/>
      <c r="C6" s="602"/>
      <c r="D6" s="602"/>
      <c r="E6" s="604"/>
      <c r="F6" s="49"/>
    </row>
    <row r="7" spans="1:8" ht="39.950000000000003" customHeight="1">
      <c r="A7" s="23" t="s">
        <v>101</v>
      </c>
      <c r="B7" s="19" t="s">
        <v>19</v>
      </c>
      <c r="C7" s="20"/>
      <c r="D7" s="20"/>
      <c r="E7" s="24"/>
      <c r="F7" s="22"/>
      <c r="H7" s="50"/>
    </row>
    <row r="8" spans="1:8" ht="39.950000000000003" customHeight="1" thickBot="1">
      <c r="A8" s="25" t="s">
        <v>102</v>
      </c>
      <c r="B8" s="26" t="s">
        <v>17</v>
      </c>
      <c r="C8" s="77"/>
      <c r="D8" s="77"/>
      <c r="E8" s="28"/>
      <c r="F8" s="7"/>
      <c r="H8" s="50"/>
    </row>
    <row r="9" spans="1:8" ht="30" customHeight="1">
      <c r="A9" s="6"/>
      <c r="B9" s="7"/>
      <c r="C9" s="4"/>
      <c r="D9" s="4"/>
      <c r="E9"/>
      <c r="F9"/>
      <c r="H9" s="592"/>
    </row>
    <row r="10" spans="1:8" ht="30" customHeight="1" thickBot="1">
      <c r="A10" s="10" t="s">
        <v>5</v>
      </c>
      <c r="B10" s="11"/>
      <c r="C10" s="12"/>
      <c r="D10" s="12"/>
      <c r="E10"/>
      <c r="F10"/>
      <c r="H10" s="605"/>
    </row>
    <row r="11" spans="1:8" ht="36" customHeight="1">
      <c r="A11" s="613" t="s">
        <v>103</v>
      </c>
      <c r="B11" s="615" t="s">
        <v>17</v>
      </c>
      <c r="C11" s="29" t="s">
        <v>143</v>
      </c>
      <c r="D11" s="30" t="s">
        <v>18</v>
      </c>
      <c r="E11" s="31" t="s">
        <v>95</v>
      </c>
      <c r="F11"/>
      <c r="H11" s="592"/>
    </row>
    <row r="12" spans="1:8" ht="36" customHeight="1">
      <c r="A12" s="614"/>
      <c r="B12" s="616"/>
      <c r="C12" s="76">
        <f>IF(E16&gt;D16,E12,D12)</f>
        <v>0</v>
      </c>
      <c r="D12" s="32">
        <f>D7-C7</f>
        <v>0</v>
      </c>
      <c r="E12" s="33">
        <f>IFERROR(E7-C7,0)</f>
        <v>0</v>
      </c>
      <c r="F12"/>
      <c r="H12" s="592"/>
    </row>
    <row r="13" spans="1:8" ht="36" customHeight="1">
      <c r="A13" s="593" t="s">
        <v>104</v>
      </c>
      <c r="B13" s="595" t="s">
        <v>17</v>
      </c>
      <c r="C13" s="34" t="s">
        <v>144</v>
      </c>
      <c r="D13" s="35" t="s">
        <v>99</v>
      </c>
      <c r="E13" s="36" t="s">
        <v>98</v>
      </c>
      <c r="F13"/>
      <c r="H13" s="592"/>
    </row>
    <row r="14" spans="1:8" ht="36" customHeight="1" thickBot="1">
      <c r="A14" s="594"/>
      <c r="B14" s="596"/>
      <c r="C14" s="37">
        <f>IF(E16&gt;D16,E14,D14)</f>
        <v>0</v>
      </c>
      <c r="D14" s="38">
        <f>D8-C8</f>
        <v>0</v>
      </c>
      <c r="E14" s="39">
        <f>IFERROR(E8-C8,0)</f>
        <v>0</v>
      </c>
      <c r="F14"/>
      <c r="H14" s="592"/>
    </row>
    <row r="15" spans="1:8" ht="36" customHeight="1">
      <c r="A15" s="606" t="s">
        <v>105</v>
      </c>
      <c r="B15" s="608" t="s">
        <v>17</v>
      </c>
      <c r="C15" s="29" t="s">
        <v>147</v>
      </c>
      <c r="D15" s="30" t="s">
        <v>145</v>
      </c>
      <c r="E15" s="40" t="s">
        <v>146</v>
      </c>
      <c r="F15"/>
    </row>
    <row r="16" spans="1:8" ht="36" customHeight="1" thickBot="1">
      <c r="A16" s="607"/>
      <c r="B16" s="609"/>
      <c r="C16" s="37">
        <f>IF(E16&gt;D16,E16,D16)</f>
        <v>0</v>
      </c>
      <c r="D16" s="38">
        <f>D12+D14</f>
        <v>0</v>
      </c>
      <c r="E16" s="39">
        <f>IFERROR(E12+E14,0)</f>
        <v>0</v>
      </c>
      <c r="F16"/>
    </row>
    <row r="17" spans="1:6" ht="65.099999999999994" customHeight="1" thickBot="1">
      <c r="A17" s="610" t="s">
        <v>44</v>
      </c>
      <c r="B17" s="611"/>
      <c r="C17" s="56" t="s">
        <v>151</v>
      </c>
      <c r="D17" s="56" t="s">
        <v>152</v>
      </c>
      <c r="E17" s="57" t="s">
        <v>153</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3"/>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84"/>
  <sheetViews>
    <sheetView showGridLines="0" zoomScaleNormal="100" zoomScaleSheetLayoutView="100" workbookViewId="0"/>
  </sheetViews>
  <sheetFormatPr defaultColWidth="9" defaultRowHeight="13.5"/>
  <cols>
    <col min="1" max="1" width="29" style="41" customWidth="1"/>
    <col min="2" max="2" width="11.125" style="42" customWidth="1"/>
    <col min="3" max="3" width="22" style="43" customWidth="1"/>
    <col min="4" max="4" width="19.625" style="43" customWidth="1"/>
    <col min="5" max="5" width="20.875" style="43" customWidth="1"/>
    <col min="6" max="7" width="2.875" style="43" customWidth="1"/>
    <col min="8" max="8" width="27.375" style="43" customWidth="1"/>
    <col min="9" max="9" width="89.375" style="43" customWidth="1"/>
    <col min="10" max="16384" width="9" style="43"/>
  </cols>
  <sheetData>
    <row r="1" spans="1:9" ht="22.5" customHeight="1">
      <c r="A1" t="s">
        <v>292</v>
      </c>
      <c r="H1" s="3" t="s">
        <v>12</v>
      </c>
    </row>
    <row r="2" spans="1:9" ht="24.75" customHeight="1">
      <c r="A2" s="612" t="s">
        <v>293</v>
      </c>
      <c r="B2" s="612"/>
      <c r="C2" s="612"/>
      <c r="D2" s="612"/>
      <c r="E2" s="612"/>
      <c r="F2" s="55"/>
      <c r="H2" s="5" t="s">
        <v>13</v>
      </c>
      <c r="I2" s="5" t="s">
        <v>14</v>
      </c>
    </row>
    <row r="3" spans="1:9" ht="30" customHeight="1">
      <c r="A3" s="626" t="s">
        <v>94</v>
      </c>
      <c r="B3" s="627"/>
      <c r="C3" s="627"/>
      <c r="D3" s="627"/>
      <c r="E3" s="627"/>
      <c r="F3" s="2"/>
      <c r="G3" s="42"/>
      <c r="H3" s="621" t="s">
        <v>97</v>
      </c>
      <c r="I3" s="623" t="s">
        <v>296</v>
      </c>
    </row>
    <row r="4" spans="1:9" ht="15.95" customHeight="1">
      <c r="A4" s="6"/>
      <c r="B4" s="7"/>
      <c r="C4"/>
      <c r="H4" s="622"/>
      <c r="I4" s="624"/>
    </row>
    <row r="5" spans="1:9" ht="39.950000000000003" customHeight="1" thickBot="1">
      <c r="A5" s="6"/>
      <c r="B5" s="7"/>
      <c r="C5"/>
      <c r="D5" s="63" t="s">
        <v>171</v>
      </c>
      <c r="E5" s="64" t="s">
        <v>100</v>
      </c>
      <c r="F5" s="47"/>
      <c r="H5" s="53" t="s">
        <v>110</v>
      </c>
      <c r="I5" s="8" t="s">
        <v>92</v>
      </c>
    </row>
    <row r="6" spans="1:9" ht="60" customHeight="1">
      <c r="A6" s="625" t="s">
        <v>178</v>
      </c>
      <c r="B6" s="598"/>
      <c r="C6" s="601" t="s">
        <v>91</v>
      </c>
      <c r="D6" s="601" t="s">
        <v>26</v>
      </c>
      <c r="E6" s="603" t="s">
        <v>107</v>
      </c>
      <c r="F6" s="48"/>
      <c r="H6" s="53" t="s">
        <v>1</v>
      </c>
      <c r="I6" s="8" t="s">
        <v>138</v>
      </c>
    </row>
    <row r="7" spans="1:9" ht="50.1" customHeight="1" thickBot="1">
      <c r="A7" s="599"/>
      <c r="B7" s="600"/>
      <c r="C7" s="602"/>
      <c r="D7" s="602"/>
      <c r="E7" s="604"/>
      <c r="F7" s="49"/>
      <c r="H7" s="53" t="s">
        <v>116</v>
      </c>
      <c r="I7" s="8" t="s">
        <v>96</v>
      </c>
    </row>
    <row r="8" spans="1:9" ht="39.950000000000003" customHeight="1">
      <c r="A8" s="23" t="s">
        <v>161</v>
      </c>
      <c r="B8" s="19" t="s">
        <v>24</v>
      </c>
      <c r="C8" s="58"/>
      <c r="D8" s="59"/>
      <c r="E8" s="60"/>
      <c r="F8" s="7"/>
      <c r="H8" s="53" t="s">
        <v>111</v>
      </c>
      <c r="I8" s="8" t="s">
        <v>140</v>
      </c>
    </row>
    <row r="9" spans="1:9" ht="39.950000000000003" customHeight="1">
      <c r="A9" s="71" t="s">
        <v>1</v>
      </c>
      <c r="B9" s="19" t="s">
        <v>25</v>
      </c>
      <c r="C9" s="72"/>
      <c r="D9" s="59"/>
      <c r="E9" s="60"/>
      <c r="F9" s="7"/>
      <c r="H9" s="54" t="s">
        <v>112</v>
      </c>
      <c r="I9" s="9" t="s">
        <v>84</v>
      </c>
    </row>
    <row r="10" spans="1:9" ht="39.950000000000003" customHeight="1">
      <c r="A10" s="23" t="s">
        <v>50</v>
      </c>
      <c r="B10" s="19" t="s">
        <v>25</v>
      </c>
      <c r="C10" s="58"/>
      <c r="D10" s="59"/>
      <c r="E10" s="60"/>
      <c r="F10" s="7"/>
      <c r="H10" s="54" t="s">
        <v>113</v>
      </c>
      <c r="I10" s="9" t="s">
        <v>42</v>
      </c>
    </row>
    <row r="11" spans="1:9" ht="39.950000000000003" customHeight="1">
      <c r="A11" s="23" t="s">
        <v>158</v>
      </c>
      <c r="B11" s="19" t="s">
        <v>24</v>
      </c>
      <c r="C11" s="61"/>
      <c r="D11" s="62"/>
      <c r="E11" s="60"/>
      <c r="F11" s="7"/>
      <c r="H11" s="52" t="s">
        <v>103</v>
      </c>
      <c r="I11" s="8" t="s">
        <v>154</v>
      </c>
    </row>
    <row r="12" spans="1:9" ht="39.950000000000003" customHeight="1">
      <c r="A12" s="23" t="s">
        <v>159</v>
      </c>
      <c r="B12" s="19" t="s">
        <v>19</v>
      </c>
      <c r="C12" s="20"/>
      <c r="D12" s="20"/>
      <c r="E12" s="24"/>
      <c r="F12" s="22"/>
      <c r="H12" s="54" t="s">
        <v>157</v>
      </c>
      <c r="I12" s="8" t="s">
        <v>155</v>
      </c>
    </row>
    <row r="13" spans="1:9" ht="39.950000000000003" customHeight="1" thickBot="1">
      <c r="A13" s="25" t="s">
        <v>160</v>
      </c>
      <c r="B13" s="26" t="s">
        <v>17</v>
      </c>
      <c r="C13" s="27"/>
      <c r="D13" s="27"/>
      <c r="E13" s="28"/>
      <c r="F13" s="7"/>
      <c r="H13" s="54" t="s">
        <v>109</v>
      </c>
      <c r="I13" s="8" t="s">
        <v>156</v>
      </c>
    </row>
    <row r="14" spans="1:9" ht="30" customHeight="1">
      <c r="A14" s="6"/>
      <c r="B14" s="7"/>
      <c r="C14" s="4"/>
      <c r="D14" s="4"/>
      <c r="E14"/>
      <c r="F14"/>
    </row>
    <row r="15" spans="1:9" ht="30" customHeight="1" thickBot="1">
      <c r="A15" s="10" t="s">
        <v>5</v>
      </c>
      <c r="B15" s="11"/>
      <c r="C15" s="12"/>
      <c r="D15" s="12"/>
      <c r="E15"/>
      <c r="F15"/>
      <c r="H15" s="620"/>
      <c r="I15" s="620"/>
    </row>
    <row r="16" spans="1:9" ht="36" customHeight="1">
      <c r="A16" s="613" t="s">
        <v>103</v>
      </c>
      <c r="B16" s="615" t="s">
        <v>17</v>
      </c>
      <c r="C16" s="29" t="s">
        <v>143</v>
      </c>
      <c r="D16" s="30" t="s">
        <v>18</v>
      </c>
      <c r="E16" s="31" t="s">
        <v>95</v>
      </c>
      <c r="F16"/>
      <c r="H16" s="620"/>
      <c r="I16" s="620"/>
    </row>
    <row r="17" spans="1:9" ht="36" customHeight="1">
      <c r="A17" s="614"/>
      <c r="B17" s="616"/>
      <c r="C17" s="76">
        <f>IF(E21&gt;D21,E17,D17)</f>
        <v>0</v>
      </c>
      <c r="D17" s="32">
        <f>D12-C12</f>
        <v>0</v>
      </c>
      <c r="E17" s="33">
        <f>IFERROR(E12-C12,0)</f>
        <v>0</v>
      </c>
      <c r="F17"/>
      <c r="H17" s="620"/>
      <c r="I17" s="620"/>
    </row>
    <row r="18" spans="1:9" ht="36" customHeight="1">
      <c r="A18" s="593" t="s">
        <v>104</v>
      </c>
      <c r="B18" s="595" t="s">
        <v>17</v>
      </c>
      <c r="C18" s="34" t="s">
        <v>144</v>
      </c>
      <c r="D18" s="35" t="s">
        <v>99</v>
      </c>
      <c r="E18" s="36" t="s">
        <v>98</v>
      </c>
      <c r="F18"/>
      <c r="H18" s="45"/>
      <c r="I18" s="45"/>
    </row>
    <row r="19" spans="1:9" ht="36" customHeight="1" thickBot="1">
      <c r="A19" s="594"/>
      <c r="B19" s="596"/>
      <c r="C19" s="37">
        <f>IF(E21&gt;D21,E19,D19)</f>
        <v>0</v>
      </c>
      <c r="D19" s="38">
        <f>D13-C13</f>
        <v>0</v>
      </c>
      <c r="E19" s="39">
        <f>IFERROR(E13-C13,0)</f>
        <v>0</v>
      </c>
      <c r="F19"/>
      <c r="H19" s="13"/>
      <c r="I19" s="13"/>
    </row>
    <row r="20" spans="1:9" ht="36" customHeight="1">
      <c r="A20" s="606" t="s">
        <v>105</v>
      </c>
      <c r="B20" s="608" t="s">
        <v>17</v>
      </c>
      <c r="C20" s="29" t="s">
        <v>147</v>
      </c>
      <c r="D20" s="30" t="s">
        <v>145</v>
      </c>
      <c r="E20" s="40" t="s">
        <v>146</v>
      </c>
      <c r="F20"/>
      <c r="H20" s="13"/>
      <c r="I20" s="13"/>
    </row>
    <row r="21" spans="1:9" ht="36" customHeight="1" thickBot="1">
      <c r="A21" s="607"/>
      <c r="B21" s="609"/>
      <c r="C21" s="37">
        <f>IF(E21&gt;D21,E21,D21)</f>
        <v>0</v>
      </c>
      <c r="D21" s="38">
        <f>D17+D19</f>
        <v>0</v>
      </c>
      <c r="E21" s="39">
        <f>IFERROR(E17+E19,0)</f>
        <v>0</v>
      </c>
      <c r="F21"/>
      <c r="H21" s="13"/>
      <c r="I21" s="13"/>
    </row>
    <row r="22" spans="1:9" ht="65.099999999999994" customHeight="1" thickBot="1">
      <c r="A22" s="610" t="s">
        <v>44</v>
      </c>
      <c r="B22" s="611"/>
      <c r="C22" s="56" t="s">
        <v>151</v>
      </c>
      <c r="D22" s="56" t="s">
        <v>152</v>
      </c>
      <c r="E22" s="57" t="s">
        <v>153</v>
      </c>
      <c r="F22"/>
      <c r="H22" s="13"/>
      <c r="I22" s="13"/>
    </row>
    <row r="23" spans="1:9" ht="25.35" customHeight="1">
      <c r="A23" s="6"/>
      <c r="B23" s="7"/>
      <c r="C23"/>
      <c r="D23"/>
      <c r="E23"/>
      <c r="F23"/>
      <c r="H23" s="13"/>
      <c r="I23" s="13"/>
    </row>
    <row r="24" spans="1:9" ht="9.75" customHeight="1">
      <c r="A24" s="6"/>
      <c r="B24" s="7"/>
      <c r="C24"/>
      <c r="D24"/>
      <c r="E24"/>
      <c r="F24"/>
      <c r="H24" s="14"/>
      <c r="I24" s="15"/>
    </row>
    <row r="25" spans="1:9" ht="20.25" customHeight="1">
      <c r="A25" s="1"/>
      <c r="H25" s="14"/>
      <c r="I25" s="15"/>
    </row>
    <row r="26" spans="1:9" ht="19.5" customHeight="1">
      <c r="A26" s="65"/>
      <c r="H26" s="14"/>
      <c r="I26" s="16"/>
    </row>
    <row r="27" spans="1:9" ht="20.100000000000001" customHeight="1">
      <c r="A27" s="44"/>
      <c r="B27" s="44"/>
      <c r="F27" s="44"/>
      <c r="H27" s="14"/>
      <c r="I27" s="15"/>
    </row>
    <row r="28" spans="1:9" ht="20.100000000000001" customHeight="1">
      <c r="A28" s="66"/>
      <c r="B28" s="44"/>
      <c r="C28" s="67"/>
      <c r="D28" s="44"/>
      <c r="E28" s="67"/>
      <c r="F28" s="44"/>
      <c r="H28" s="14"/>
      <c r="I28" s="16"/>
    </row>
    <row r="29" spans="1:9" ht="20.100000000000001" customHeight="1">
      <c r="A29" s="66"/>
      <c r="B29" s="44"/>
      <c r="C29" s="67"/>
      <c r="D29" s="44"/>
      <c r="E29" s="67"/>
      <c r="F29" s="44"/>
      <c r="H29" s="14"/>
      <c r="I29" s="16"/>
    </row>
    <row r="30" spans="1:9" ht="20.100000000000001" customHeight="1">
      <c r="A30" s="66"/>
      <c r="B30" s="44"/>
      <c r="C30" s="67"/>
      <c r="D30" s="44"/>
      <c r="E30" s="67"/>
      <c r="F30" s="44"/>
      <c r="H30" s="14"/>
      <c r="I30" s="16"/>
    </row>
    <row r="31" spans="1:9" ht="19.5" customHeight="1">
      <c r="A31" s="66"/>
      <c r="B31" s="44"/>
      <c r="C31" s="67"/>
      <c r="D31" s="44"/>
      <c r="E31" s="67"/>
      <c r="F31" s="44"/>
      <c r="H31" s="14"/>
      <c r="I31" s="16"/>
    </row>
    <row r="32" spans="1:9" ht="20.100000000000001" customHeight="1">
      <c r="A32" s="66"/>
      <c r="B32" s="44"/>
      <c r="C32" s="67"/>
      <c r="D32" s="44"/>
      <c r="E32" s="67"/>
      <c r="F32" s="44"/>
      <c r="H32" s="14"/>
      <c r="I32" s="16"/>
    </row>
    <row r="33" spans="1:9" ht="20.100000000000001" customHeight="1">
      <c r="A33" s="44"/>
      <c r="B33" s="44"/>
      <c r="C33" s="68"/>
      <c r="D33" s="69"/>
      <c r="E33" s="67"/>
      <c r="F33" s="44"/>
      <c r="H33" s="14"/>
      <c r="I33" s="15"/>
    </row>
    <row r="34" spans="1:9" ht="20.100000000000001" customHeight="1">
      <c r="A34" s="70"/>
      <c r="B34" s="69"/>
      <c r="C34" s="68"/>
      <c r="D34" s="69"/>
      <c r="E34" s="68"/>
      <c r="F34" s="44"/>
      <c r="H34" s="14"/>
      <c r="I34" s="15"/>
    </row>
    <row r="35" spans="1:9" ht="20.100000000000001" customHeight="1">
      <c r="A35" s="70"/>
      <c r="B35" s="69"/>
      <c r="C35" s="68"/>
      <c r="D35" s="69"/>
      <c r="E35" s="67"/>
      <c r="F35" s="44"/>
      <c r="H35" s="14"/>
      <c r="I35" s="15"/>
    </row>
    <row r="36" spans="1:9" ht="20.100000000000001" customHeight="1">
      <c r="A36" s="70"/>
      <c r="B36" s="69"/>
      <c r="C36" s="68"/>
      <c r="D36" s="69"/>
      <c r="E36" s="67"/>
      <c r="F36" s="44"/>
      <c r="H36" s="14"/>
      <c r="I36" s="15"/>
    </row>
    <row r="37" spans="1:9" ht="20.100000000000001" customHeight="1">
      <c r="A37" s="70"/>
      <c r="B37" s="69"/>
      <c r="C37" s="68"/>
      <c r="D37" s="69"/>
      <c r="E37" s="67"/>
      <c r="F37" s="44"/>
      <c r="H37" s="14"/>
      <c r="I37" s="15"/>
    </row>
    <row r="38" spans="1:9" ht="20.100000000000001" customHeight="1">
      <c r="A38" s="70"/>
      <c r="B38" s="69"/>
      <c r="C38" s="68"/>
      <c r="D38" s="69"/>
      <c r="E38" s="67"/>
      <c r="F38" s="44"/>
      <c r="H38" s="14"/>
      <c r="I38" s="16"/>
    </row>
    <row r="39" spans="1:9" ht="20.100000000000001" customHeight="1">
      <c r="A39" s="66"/>
      <c r="C39" s="67"/>
      <c r="D39" s="44"/>
      <c r="E39" s="67"/>
      <c r="H39" s="14"/>
      <c r="I39" s="15"/>
    </row>
    <row r="40" spans="1:9" ht="39" customHeight="1">
      <c r="A40" s="619"/>
      <c r="B40" s="619"/>
      <c r="C40" s="619"/>
      <c r="D40" s="619"/>
      <c r="E40" s="619"/>
      <c r="F40" s="619"/>
      <c r="H40" s="14"/>
      <c r="I40" s="15"/>
    </row>
    <row r="41" spans="1:9" ht="20.100000000000001" customHeight="1">
      <c r="F41" s="44"/>
      <c r="H41" s="14"/>
      <c r="I41" s="15"/>
    </row>
    <row r="42" spans="1:9" ht="20.85" customHeight="1">
      <c r="H42" s="14"/>
      <c r="I42" s="16"/>
    </row>
    <row r="43" spans="1:9" ht="20.85" customHeight="1">
      <c r="A43" s="44"/>
      <c r="H43" s="14"/>
      <c r="I43" s="15"/>
    </row>
    <row r="44" spans="1:9" ht="20.85" customHeight="1">
      <c r="A44" s="43"/>
      <c r="C44" s="67"/>
      <c r="E44" s="46"/>
      <c r="F44" s="46"/>
      <c r="H44" s="14"/>
      <c r="I44" s="16"/>
    </row>
    <row r="45" spans="1:9" ht="20.85" customHeight="1">
      <c r="A45" s="43"/>
      <c r="C45" s="67"/>
      <c r="E45" s="73"/>
      <c r="F45" s="74"/>
      <c r="H45" s="14"/>
      <c r="I45" s="15"/>
    </row>
    <row r="46" spans="1:9" ht="20.85" customHeight="1">
      <c r="A46" s="43"/>
      <c r="C46" s="67"/>
      <c r="E46" s="73"/>
      <c r="F46" s="73"/>
      <c r="H46" s="14"/>
      <c r="I46" s="15"/>
    </row>
    <row r="47" spans="1:9" ht="20.85" customHeight="1">
      <c r="A47" s="43"/>
      <c r="C47" s="67"/>
      <c r="E47" s="73"/>
      <c r="F47" s="73"/>
      <c r="H47" s="14"/>
      <c r="I47" s="15"/>
    </row>
    <row r="48" spans="1:9" ht="20.85" customHeight="1">
      <c r="A48" s="43"/>
      <c r="C48" s="67"/>
      <c r="E48" s="75"/>
      <c r="H48" s="14"/>
      <c r="I48" s="15"/>
    </row>
    <row r="49" spans="1:9" ht="20.85" customHeight="1">
      <c r="A49" s="43"/>
      <c r="C49" s="67"/>
      <c r="H49" s="14"/>
      <c r="I49" s="15"/>
    </row>
    <row r="50" spans="1:9" ht="20.85" customHeight="1">
      <c r="C50" s="67"/>
      <c r="H50" s="14"/>
      <c r="I50" s="15"/>
    </row>
    <row r="51" spans="1:9" ht="20.85" customHeight="1">
      <c r="C51" s="67"/>
      <c r="H51" s="14"/>
      <c r="I51" s="15"/>
    </row>
    <row r="52" spans="1:9" ht="18.75" customHeight="1">
      <c r="H52" s="14"/>
      <c r="I52" s="15"/>
    </row>
    <row r="53" spans="1:9">
      <c r="H53" s="14"/>
      <c r="I53" s="15"/>
    </row>
    <row r="54" spans="1:9">
      <c r="H54" s="14"/>
      <c r="I54" s="16"/>
    </row>
    <row r="55" spans="1:9">
      <c r="H55" s="14"/>
      <c r="I55" s="15"/>
    </row>
    <row r="56" spans="1:9">
      <c r="H56" s="14"/>
      <c r="I56" s="15"/>
    </row>
    <row r="57" spans="1:9">
      <c r="H57" s="14"/>
      <c r="I57" s="15"/>
    </row>
    <row r="58" spans="1:9">
      <c r="H58" s="14"/>
      <c r="I58" s="15"/>
    </row>
    <row r="59" spans="1:9">
      <c r="H59" s="14"/>
      <c r="I59" s="15"/>
    </row>
    <row r="60" spans="1:9">
      <c r="H60" s="14"/>
      <c r="I60" s="15"/>
    </row>
    <row r="61" spans="1:9">
      <c r="H61" s="14"/>
      <c r="I61" s="15"/>
    </row>
    <row r="62" spans="1:9">
      <c r="H62" s="14"/>
      <c r="I62" s="15"/>
    </row>
    <row r="63" spans="1:9">
      <c r="H63" s="14"/>
      <c r="I63" s="16"/>
    </row>
    <row r="64" spans="1:9">
      <c r="H64" s="14"/>
      <c r="I64" s="15"/>
    </row>
    <row r="65" spans="8:9">
      <c r="H65" s="14"/>
      <c r="I65" s="15"/>
    </row>
    <row r="66" spans="8:9">
      <c r="H66" s="14"/>
      <c r="I66" s="15"/>
    </row>
    <row r="67" spans="8:9">
      <c r="H67" s="14"/>
      <c r="I67" s="15"/>
    </row>
    <row r="68" spans="8:9">
      <c r="H68" s="14"/>
      <c r="I68" s="15"/>
    </row>
    <row r="69" spans="8:9">
      <c r="H69" s="14"/>
      <c r="I69" s="15"/>
    </row>
    <row r="70" spans="8:9">
      <c r="H70" s="14"/>
      <c r="I70" s="15"/>
    </row>
    <row r="71" spans="8:9">
      <c r="H71" s="14"/>
      <c r="I71" s="15"/>
    </row>
    <row r="72" spans="8:9">
      <c r="H72" s="14"/>
      <c r="I72" s="16"/>
    </row>
    <row r="73" spans="8:9">
      <c r="H73" s="14"/>
      <c r="I73" s="15"/>
    </row>
    <row r="74" spans="8:9">
      <c r="H74" s="14"/>
      <c r="I74" s="16"/>
    </row>
    <row r="75" spans="8:9">
      <c r="H75" s="14"/>
      <c r="I75" s="15"/>
    </row>
    <row r="76" spans="8:9">
      <c r="H76" s="14"/>
      <c r="I76" s="15"/>
    </row>
    <row r="77" spans="8:9">
      <c r="H77" s="14"/>
      <c r="I77" s="15"/>
    </row>
    <row r="78" spans="8:9">
      <c r="H78" s="14"/>
      <c r="I78" s="16"/>
    </row>
    <row r="79" spans="8:9">
      <c r="H79" s="14"/>
      <c r="I79" s="15"/>
    </row>
    <row r="80" spans="8:9">
      <c r="H80" s="14"/>
      <c r="I80" s="15"/>
    </row>
    <row r="81" spans="8:9">
      <c r="H81" s="17"/>
      <c r="I81" s="15"/>
    </row>
    <row r="82" spans="8:9">
      <c r="H82" s="14"/>
      <c r="I82" s="15"/>
    </row>
    <row r="83" spans="8:9">
      <c r="H83" s="13"/>
      <c r="I83" s="13"/>
    </row>
    <row r="84" spans="8:9">
      <c r="H84" s="13"/>
      <c r="I84" s="18"/>
    </row>
  </sheetData>
  <sheetProtection selectLockedCells="1" selectUnlockedCells="1"/>
  <protectedRanges>
    <protectedRange sqref="C8:C13" name="範囲1"/>
  </protectedRanges>
  <dataConsolidate/>
  <mergeCells count="17">
    <mergeCell ref="A2:E2"/>
    <mergeCell ref="D6:D7"/>
    <mergeCell ref="H15:I17"/>
    <mergeCell ref="H3:H4"/>
    <mergeCell ref="I3:I4"/>
    <mergeCell ref="A16:A17"/>
    <mergeCell ref="B16:B17"/>
    <mergeCell ref="A6:B7"/>
    <mergeCell ref="C6:C7"/>
    <mergeCell ref="E6:E7"/>
    <mergeCell ref="A3:E3"/>
    <mergeCell ref="A20:A21"/>
    <mergeCell ref="B20:B21"/>
    <mergeCell ref="A22:B22"/>
    <mergeCell ref="A40:F40"/>
    <mergeCell ref="A18:A19"/>
    <mergeCell ref="B18:B19"/>
  </mergeCells>
  <phoneticPr fontId="3"/>
  <conditionalFormatting sqref="D8:D11">
    <cfRule type="expression" dxfId="2" priority="6">
      <formula>$D$7="自動計算"</formula>
    </cfRule>
  </conditionalFormatting>
  <dataValidations disablePrompts="1"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BD53-2A5A-4997-B2E1-4C5000BFF66C}">
  <sheetPr>
    <tabColor rgb="FF7030A0"/>
    <pageSetUpPr fitToPage="1"/>
  </sheetPr>
  <dimension ref="A1:V113"/>
  <sheetViews>
    <sheetView zoomScaleNormal="100" zoomScaleSheetLayoutView="85" workbookViewId="0">
      <selection activeCell="C64" sqref="C64"/>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224" hidden="1" customWidth="1"/>
    <col min="16" max="16" width="14.875" style="224" hidden="1" customWidth="1"/>
    <col min="17" max="17" width="8.75" style="224" hidden="1" customWidth="1"/>
    <col min="18" max="18" width="14.5" style="224" hidden="1" customWidth="1"/>
    <col min="19" max="21" width="8.75" style="224" hidden="1" customWidth="1"/>
    <col min="22" max="22" width="14.875" style="224" hidden="1" customWidth="1"/>
  </cols>
  <sheetData>
    <row r="1" spans="1:9" ht="17.25">
      <c r="A1" s="78"/>
      <c r="B1" s="79" t="s">
        <v>291</v>
      </c>
      <c r="C1" s="80"/>
      <c r="D1" s="78"/>
      <c r="E1" s="78"/>
      <c r="F1" s="78"/>
      <c r="G1" s="78"/>
      <c r="H1" s="81" t="s">
        <v>12</v>
      </c>
      <c r="I1" s="78"/>
    </row>
    <row r="2" spans="1:9" ht="14.25">
      <c r="A2" s="78"/>
      <c r="B2" s="612" t="s">
        <v>293</v>
      </c>
      <c r="C2" s="612"/>
      <c r="D2" s="612"/>
      <c r="E2" s="612"/>
      <c r="F2" s="612"/>
      <c r="G2" s="82"/>
      <c r="H2" s="83" t="s">
        <v>13</v>
      </c>
      <c r="I2" s="83" t="s">
        <v>14</v>
      </c>
    </row>
    <row r="3" spans="1:9" ht="42" customHeight="1">
      <c r="A3" s="78"/>
      <c r="B3" s="631" t="s">
        <v>179</v>
      </c>
      <c r="C3" s="632"/>
      <c r="D3" s="632"/>
      <c r="E3" s="632"/>
      <c r="F3" s="632"/>
      <c r="G3" s="84"/>
      <c r="H3" s="633" t="s">
        <v>282</v>
      </c>
      <c r="I3" s="630" t="s">
        <v>281</v>
      </c>
    </row>
    <row r="4" spans="1:9">
      <c r="A4" s="78"/>
      <c r="B4" s="86"/>
      <c r="C4" s="87"/>
      <c r="D4" s="88"/>
      <c r="E4" s="78"/>
      <c r="F4" s="78"/>
      <c r="G4" s="78"/>
      <c r="H4" s="633"/>
      <c r="I4" s="630"/>
    </row>
    <row r="5" spans="1:9" ht="54.95" customHeight="1">
      <c r="A5" s="78"/>
      <c r="B5" s="86"/>
      <c r="C5" s="87"/>
      <c r="D5" s="88"/>
      <c r="E5" s="81" t="s">
        <v>90</v>
      </c>
      <c r="F5" s="89" t="s">
        <v>180</v>
      </c>
      <c r="G5" s="78"/>
      <c r="H5" s="628" t="s">
        <v>108</v>
      </c>
      <c r="I5" s="630" t="s">
        <v>181</v>
      </c>
    </row>
    <row r="6" spans="1:9" ht="14.25" thickBot="1">
      <c r="A6" s="78"/>
      <c r="B6" s="86"/>
      <c r="C6" s="87"/>
      <c r="D6" s="88"/>
      <c r="E6" s="634" t="s">
        <v>137</v>
      </c>
      <c r="F6" s="634"/>
      <c r="G6" s="91"/>
      <c r="H6" s="628"/>
      <c r="I6" s="630"/>
    </row>
    <row r="7" spans="1:9" ht="45">
      <c r="A7" s="78"/>
      <c r="B7" s="635"/>
      <c r="C7" s="636"/>
      <c r="D7" s="639" t="s">
        <v>132</v>
      </c>
      <c r="E7" s="92" t="s">
        <v>141</v>
      </c>
      <c r="F7" s="641" t="s">
        <v>142</v>
      </c>
      <c r="G7" s="93"/>
      <c r="H7" s="94" t="s">
        <v>106</v>
      </c>
      <c r="I7" s="95" t="s">
        <v>166</v>
      </c>
    </row>
    <row r="8" spans="1:9" ht="57" thickBot="1">
      <c r="A8" s="78"/>
      <c r="B8" s="637"/>
      <c r="C8" s="638"/>
      <c r="D8" s="640"/>
      <c r="E8" s="96" t="s">
        <v>169</v>
      </c>
      <c r="F8" s="642"/>
      <c r="G8" s="97"/>
      <c r="H8" s="98" t="s">
        <v>173</v>
      </c>
      <c r="I8" s="95" t="s">
        <v>280</v>
      </c>
    </row>
    <row r="9" spans="1:9" ht="27.95" customHeight="1">
      <c r="A9" s="78"/>
      <c r="B9" s="99" t="s">
        <v>182</v>
      </c>
      <c r="C9" s="100"/>
      <c r="D9" s="101"/>
      <c r="E9" s="102" t="str">
        <f>IF(E8="自動計算","-","")</f>
        <v>-</v>
      </c>
      <c r="F9" s="103"/>
      <c r="G9" s="97"/>
      <c r="H9" s="94" t="s">
        <v>182</v>
      </c>
      <c r="I9" s="95" t="s">
        <v>183</v>
      </c>
    </row>
    <row r="10" spans="1:9" ht="27.95" customHeight="1">
      <c r="A10" s="78"/>
      <c r="B10" s="104" t="s">
        <v>283</v>
      </c>
      <c r="C10" s="105"/>
      <c r="D10" s="106"/>
      <c r="E10" s="107">
        <f>IF($E$8="自動計算",D10,"")</f>
        <v>0</v>
      </c>
      <c r="F10" s="108"/>
      <c r="G10" s="97"/>
      <c r="H10" s="98" t="s">
        <v>80</v>
      </c>
      <c r="I10" s="95" t="s">
        <v>184</v>
      </c>
    </row>
    <row r="11" spans="1:9" ht="27.95" customHeight="1">
      <c r="A11" s="78"/>
      <c r="B11" s="109" t="s">
        <v>133</v>
      </c>
      <c r="C11" s="110" t="s">
        <v>24</v>
      </c>
      <c r="D11" s="111"/>
      <c r="E11" s="112">
        <f>IF($E$8="自動計算",D11,"")</f>
        <v>0</v>
      </c>
      <c r="F11" s="113"/>
      <c r="G11" s="87"/>
      <c r="H11" s="114" t="s">
        <v>0</v>
      </c>
      <c r="I11" s="95" t="s">
        <v>290</v>
      </c>
    </row>
    <row r="12" spans="1:9" ht="27.95" customHeight="1">
      <c r="A12" s="78"/>
      <c r="B12" s="115" t="s">
        <v>1</v>
      </c>
      <c r="C12" s="110" t="s">
        <v>25</v>
      </c>
      <c r="D12" s="116"/>
      <c r="E12" s="117">
        <f>IF($E$8="自動計算",D12,"")</f>
        <v>0</v>
      </c>
      <c r="F12" s="113"/>
      <c r="G12" s="87"/>
      <c r="H12" s="114" t="s">
        <v>1</v>
      </c>
      <c r="I12" s="95" t="s">
        <v>167</v>
      </c>
    </row>
    <row r="13" spans="1:9" ht="27.95" customHeight="1">
      <c r="A13" s="78"/>
      <c r="B13" s="115" t="s">
        <v>51</v>
      </c>
      <c r="C13" s="118"/>
      <c r="D13" s="119"/>
      <c r="E13" s="112">
        <f>IF($E$8="自動計算",D13,"")</f>
        <v>0</v>
      </c>
      <c r="F13" s="113"/>
      <c r="G13" s="120"/>
      <c r="H13" s="114" t="s">
        <v>174</v>
      </c>
      <c r="I13" s="95" t="s">
        <v>139</v>
      </c>
    </row>
    <row r="14" spans="1:9" ht="39" customHeight="1">
      <c r="A14" s="78"/>
      <c r="B14" s="115" t="s">
        <v>2</v>
      </c>
      <c r="C14" s="110"/>
      <c r="D14" s="121"/>
      <c r="E14" s="119" t="s">
        <v>81</v>
      </c>
      <c r="F14" s="113"/>
      <c r="G14" s="87"/>
      <c r="H14" s="114" t="s">
        <v>175</v>
      </c>
      <c r="I14" s="95" t="s">
        <v>172</v>
      </c>
    </row>
    <row r="15" spans="1:9" ht="27.95" customHeight="1">
      <c r="A15" s="78"/>
      <c r="B15" s="109" t="s">
        <v>127</v>
      </c>
      <c r="C15" s="110" t="s">
        <v>25</v>
      </c>
      <c r="D15" s="121"/>
      <c r="E15" s="117">
        <f>IF($E$8="自動計算",D15,"")</f>
        <v>0</v>
      </c>
      <c r="F15" s="113"/>
      <c r="G15" s="87"/>
      <c r="H15" s="114" t="s">
        <v>176</v>
      </c>
      <c r="I15" s="95" t="s">
        <v>129</v>
      </c>
    </row>
    <row r="16" spans="1:9" ht="27.95" customHeight="1">
      <c r="A16" s="78"/>
      <c r="B16" s="109" t="s">
        <v>116</v>
      </c>
      <c r="C16" s="110" t="s">
        <v>25</v>
      </c>
      <c r="D16" s="122"/>
      <c r="E16" s="117">
        <f>IF($E$8="自動計算",D16,"")</f>
        <v>0</v>
      </c>
      <c r="F16" s="113"/>
      <c r="G16" s="87"/>
      <c r="H16" s="114" t="s">
        <v>116</v>
      </c>
      <c r="I16" s="95" t="s">
        <v>96</v>
      </c>
    </row>
    <row r="17" spans="1:9" ht="35.1" customHeight="1">
      <c r="A17" s="78"/>
      <c r="B17" s="109" t="s">
        <v>162</v>
      </c>
      <c r="C17" s="110" t="s">
        <v>24</v>
      </c>
      <c r="D17" s="111"/>
      <c r="E17" s="112">
        <f>IF($E$8="自動計算",D17,"")</f>
        <v>0</v>
      </c>
      <c r="F17" s="113"/>
      <c r="G17" s="87"/>
      <c r="H17" s="90" t="s">
        <v>134</v>
      </c>
      <c r="I17" s="95" t="s">
        <v>284</v>
      </c>
    </row>
    <row r="18" spans="1:9" ht="35.1" customHeight="1">
      <c r="A18" s="78"/>
      <c r="B18" s="109" t="s">
        <v>163</v>
      </c>
      <c r="C18" s="110" t="s">
        <v>24</v>
      </c>
      <c r="D18" s="111"/>
      <c r="E18" s="112" t="str">
        <f>IFERROR(IF($E$8="自動計算",U91,""),"")</f>
        <v/>
      </c>
      <c r="F18" s="123"/>
      <c r="G18" s="87"/>
      <c r="H18" s="90" t="s">
        <v>135</v>
      </c>
      <c r="I18" s="95" t="s">
        <v>93</v>
      </c>
    </row>
    <row r="19" spans="1:9" ht="35.1" customHeight="1">
      <c r="A19" s="78"/>
      <c r="B19" s="109" t="s">
        <v>164</v>
      </c>
      <c r="C19" s="110" t="s">
        <v>23</v>
      </c>
      <c r="D19" s="124"/>
      <c r="E19" s="125">
        <f>IFERROR(IF($E$8="自動計算",D19,""),"")</f>
        <v>0</v>
      </c>
      <c r="F19" s="126"/>
      <c r="G19" s="127"/>
      <c r="H19" s="90" t="s">
        <v>136</v>
      </c>
      <c r="I19" s="85" t="s">
        <v>185</v>
      </c>
    </row>
    <row r="20" spans="1:9" ht="27.95" customHeight="1">
      <c r="A20" s="78"/>
      <c r="B20" s="109" t="s">
        <v>170</v>
      </c>
      <c r="C20" s="110" t="s">
        <v>20</v>
      </c>
      <c r="D20" s="128"/>
      <c r="E20" s="129"/>
      <c r="F20" s="130"/>
      <c r="G20" s="127"/>
      <c r="H20" s="629" t="s">
        <v>170</v>
      </c>
      <c r="I20" s="630" t="s">
        <v>297</v>
      </c>
    </row>
    <row r="21" spans="1:9" ht="39.6" customHeight="1">
      <c r="A21" s="78"/>
      <c r="B21" s="131" t="s">
        <v>304</v>
      </c>
      <c r="C21" s="110" t="s">
        <v>22</v>
      </c>
      <c r="D21" s="132">
        <f>ROUND(D18*D19*D20,0)</f>
        <v>0</v>
      </c>
      <c r="E21" s="133" t="str">
        <f>IFERROR(ROUND(E18*E19*E20,0),"")</f>
        <v/>
      </c>
      <c r="F21" s="134">
        <f>IFERROR(ROUND(F18*F19*F20,0),"")</f>
        <v>0</v>
      </c>
      <c r="G21" s="135"/>
      <c r="H21" s="629"/>
      <c r="I21" s="630"/>
    </row>
    <row r="22" spans="1:9" ht="27.95" customHeight="1">
      <c r="A22" s="78"/>
      <c r="B22" s="109" t="s">
        <v>288</v>
      </c>
      <c r="C22" s="110" t="s">
        <v>22</v>
      </c>
      <c r="D22" s="136"/>
      <c r="E22" s="428">
        <f>IF($E$8="自動計算",D22,"")</f>
        <v>0</v>
      </c>
      <c r="F22" s="137"/>
      <c r="G22" s="135"/>
      <c r="H22" s="90" t="s">
        <v>285</v>
      </c>
      <c r="I22" s="85" t="s">
        <v>279</v>
      </c>
    </row>
    <row r="23" spans="1:9" ht="38.450000000000003" customHeight="1">
      <c r="A23" s="78"/>
      <c r="B23" s="131" t="s">
        <v>165</v>
      </c>
      <c r="C23" s="110" t="s">
        <v>22</v>
      </c>
      <c r="D23" s="132">
        <f>IFERROR((D21+D22)*D10,"")</f>
        <v>0</v>
      </c>
      <c r="E23" s="133" t="str">
        <f>IFERROR((E21+E22)*E10,"")</f>
        <v/>
      </c>
      <c r="F23" s="134">
        <f>IFERROR((F21+F22)*F10,"")</f>
        <v>0</v>
      </c>
      <c r="G23" s="135"/>
      <c r="H23" s="90" t="s">
        <v>286</v>
      </c>
      <c r="I23" s="85" t="s">
        <v>278</v>
      </c>
    </row>
    <row r="24" spans="1:9" ht="27.95" customHeight="1">
      <c r="A24" s="78"/>
      <c r="B24" s="138" t="s">
        <v>41</v>
      </c>
      <c r="C24" s="139" t="s">
        <v>21</v>
      </c>
      <c r="D24" s="140">
        <v>0.438</v>
      </c>
      <c r="E24" s="141">
        <v>0.438</v>
      </c>
      <c r="F24" s="142">
        <v>0.438</v>
      </c>
      <c r="G24" s="127"/>
      <c r="H24" s="143" t="s">
        <v>117</v>
      </c>
      <c r="I24" s="85" t="s">
        <v>82</v>
      </c>
    </row>
    <row r="25" spans="1:9" ht="27.95" customHeight="1">
      <c r="A25" s="78"/>
      <c r="B25" s="144" t="s">
        <v>43</v>
      </c>
      <c r="C25" s="145" t="s">
        <v>19</v>
      </c>
      <c r="D25" s="146">
        <f>ROUND(D23*D24/1000,1)</f>
        <v>0</v>
      </c>
      <c r="E25" s="147" t="str">
        <f>IFERROR(ROUND(E23*E24/1000,1),"")</f>
        <v/>
      </c>
      <c r="F25" s="429">
        <f>IFERROR(ROUND(F23*F24/1000,1),"")</f>
        <v>0</v>
      </c>
      <c r="G25" s="148"/>
      <c r="H25" s="114" t="s">
        <v>83</v>
      </c>
      <c r="I25" s="85" t="s">
        <v>302</v>
      </c>
    </row>
    <row r="26" spans="1:9" ht="27.95" customHeight="1">
      <c r="A26" s="78"/>
      <c r="B26" s="115" t="s">
        <v>289</v>
      </c>
      <c r="C26" s="110" t="s">
        <v>77</v>
      </c>
      <c r="D26" s="124"/>
      <c r="E26" s="149" t="str">
        <f>IFERROR(IF($E$8="自動計算",V91,""),"")</f>
        <v/>
      </c>
      <c r="F26" s="126"/>
      <c r="G26" s="150"/>
      <c r="H26" s="90" t="s">
        <v>118</v>
      </c>
      <c r="I26" s="85" t="s">
        <v>84</v>
      </c>
    </row>
    <row r="27" spans="1:9" ht="27.95" customHeight="1">
      <c r="A27" s="78"/>
      <c r="B27" s="115" t="s">
        <v>114</v>
      </c>
      <c r="C27" s="110" t="s">
        <v>77</v>
      </c>
      <c r="D27" s="151">
        <f>IFERROR(ROUND(D26*D10,1),"")</f>
        <v>0</v>
      </c>
      <c r="E27" s="152" t="str">
        <f>IFERROR(ROUND(E26*E10,1),"")</f>
        <v/>
      </c>
      <c r="F27" s="134">
        <f>IFERROR(ROUND(F26*F10,1),"")</f>
        <v>0</v>
      </c>
      <c r="G27" s="127"/>
      <c r="H27" s="628" t="s">
        <v>287</v>
      </c>
      <c r="I27" s="630" t="s">
        <v>168</v>
      </c>
    </row>
    <row r="28" spans="1:9" ht="27.95" customHeight="1">
      <c r="A28" s="78"/>
      <c r="B28" s="115" t="s">
        <v>85</v>
      </c>
      <c r="C28" s="110" t="s">
        <v>20</v>
      </c>
      <c r="D28" s="153"/>
      <c r="E28" s="154">
        <f>IF($E$8="自動計算",D28,"")</f>
        <v>0</v>
      </c>
      <c r="F28" s="155"/>
      <c r="G28" s="127"/>
      <c r="H28" s="629"/>
      <c r="I28" s="630"/>
    </row>
    <row r="29" spans="1:9" ht="27.95" customHeight="1">
      <c r="A29" s="78"/>
      <c r="B29" s="115" t="s">
        <v>86</v>
      </c>
      <c r="C29" s="110"/>
      <c r="D29" s="152" t="str">
        <f>IFERROR(VLOOKUP(D14,B46:C57,2,FALSE),"")</f>
        <v/>
      </c>
      <c r="E29" s="156">
        <f>IFERROR(VLOOKUP(E14,D46:E57,2,FALSE),"")</f>
        <v>1904</v>
      </c>
      <c r="F29" s="157"/>
      <c r="G29" s="127"/>
      <c r="H29" s="114" t="s">
        <v>78</v>
      </c>
      <c r="I29" s="85" t="s">
        <v>119</v>
      </c>
    </row>
    <row r="30" spans="1:9" ht="38.450000000000003" customHeight="1" thickBot="1">
      <c r="A30" s="78"/>
      <c r="B30" s="158" t="s">
        <v>115</v>
      </c>
      <c r="C30" s="159" t="s">
        <v>17</v>
      </c>
      <c r="D30" s="160" t="str">
        <f>IFERROR(ROUND(D27*D28*D29/1000,1),"")</f>
        <v/>
      </c>
      <c r="E30" s="161" t="str">
        <f>IFERROR(ROUND(E27*E28*E29/1000,1),"")</f>
        <v/>
      </c>
      <c r="F30" s="162">
        <f>IFERROR(ROUND(F26*F28*F29/1000,1),"")</f>
        <v>0</v>
      </c>
      <c r="G30" s="163"/>
      <c r="H30" s="114" t="s">
        <v>299</v>
      </c>
      <c r="I30" s="85" t="s">
        <v>300</v>
      </c>
    </row>
    <row r="31" spans="1:9" ht="26.45" customHeight="1">
      <c r="A31" s="78"/>
      <c r="B31" s="86"/>
      <c r="C31" s="87"/>
      <c r="D31" s="164"/>
      <c r="E31" s="164"/>
      <c r="F31" s="88"/>
      <c r="G31" s="127"/>
      <c r="H31" s="114" t="s">
        <v>86</v>
      </c>
      <c r="I31" s="85" t="s">
        <v>16</v>
      </c>
    </row>
    <row r="32" spans="1:9" ht="27.75" thickBot="1">
      <c r="A32" s="78"/>
      <c r="B32" s="165" t="s">
        <v>5</v>
      </c>
      <c r="C32" s="87"/>
      <c r="D32" s="88"/>
      <c r="E32" s="88"/>
      <c r="F32" s="88"/>
      <c r="G32" s="87"/>
      <c r="H32" s="90" t="s">
        <v>115</v>
      </c>
      <c r="I32" s="85" t="s">
        <v>42</v>
      </c>
    </row>
    <row r="33" spans="1:9" ht="24">
      <c r="A33" s="78"/>
      <c r="B33" s="643" t="s">
        <v>128</v>
      </c>
      <c r="C33" s="645" t="s">
        <v>17</v>
      </c>
      <c r="D33" s="166" t="s">
        <v>143</v>
      </c>
      <c r="E33" s="167" t="s">
        <v>18</v>
      </c>
      <c r="F33" s="168" t="s">
        <v>95</v>
      </c>
      <c r="G33" s="88"/>
      <c r="H33" s="647" t="s">
        <v>87</v>
      </c>
      <c r="I33" s="649" t="s">
        <v>148</v>
      </c>
    </row>
    <row r="34" spans="1:9" ht="27" customHeight="1">
      <c r="A34" s="78"/>
      <c r="B34" s="644"/>
      <c r="C34" s="646"/>
      <c r="D34" s="169">
        <f>IF(F38&gt;E38,F34,E34)</f>
        <v>0</v>
      </c>
      <c r="E34" s="170">
        <f>IFERROR(E25-D25,0)</f>
        <v>0</v>
      </c>
      <c r="F34" s="171">
        <f>IFERROR(F25-D25,0)</f>
        <v>0</v>
      </c>
      <c r="G34" s="88"/>
      <c r="H34" s="648"/>
      <c r="I34" s="650"/>
    </row>
    <row r="35" spans="1:9" ht="24">
      <c r="A35" s="78"/>
      <c r="B35" s="651" t="s">
        <v>130</v>
      </c>
      <c r="C35" s="653" t="s">
        <v>17</v>
      </c>
      <c r="D35" s="172" t="s">
        <v>144</v>
      </c>
      <c r="E35" s="173" t="s">
        <v>99</v>
      </c>
      <c r="F35" s="174" t="s">
        <v>98</v>
      </c>
      <c r="G35" s="88"/>
      <c r="H35" s="628" t="s">
        <v>131</v>
      </c>
      <c r="I35" s="649" t="s">
        <v>149</v>
      </c>
    </row>
    <row r="36" spans="1:9" ht="27" customHeight="1" thickBot="1">
      <c r="A36" s="78"/>
      <c r="B36" s="652"/>
      <c r="C36" s="654"/>
      <c r="D36" s="175">
        <f>IF(F38&gt;E38,F36,E36)</f>
        <v>0</v>
      </c>
      <c r="E36" s="176">
        <f>IFERROR(E30-D30,0)</f>
        <v>0</v>
      </c>
      <c r="F36" s="177">
        <f>IFERROR(F30-D30,0)</f>
        <v>0</v>
      </c>
      <c r="G36" s="88"/>
      <c r="H36" s="628"/>
      <c r="I36" s="649"/>
    </row>
    <row r="37" spans="1:9" ht="24">
      <c r="A37" s="78"/>
      <c r="B37" s="657" t="s">
        <v>88</v>
      </c>
      <c r="C37" s="659" t="s">
        <v>17</v>
      </c>
      <c r="D37" s="166" t="s">
        <v>147</v>
      </c>
      <c r="E37" s="167" t="s">
        <v>145</v>
      </c>
      <c r="F37" s="178" t="s">
        <v>146</v>
      </c>
      <c r="G37" s="88"/>
      <c r="H37" s="628" t="s">
        <v>303</v>
      </c>
      <c r="I37" s="649" t="s">
        <v>150</v>
      </c>
    </row>
    <row r="38" spans="1:9" ht="27" customHeight="1" thickBot="1">
      <c r="A38" s="78"/>
      <c r="B38" s="658"/>
      <c r="C38" s="660"/>
      <c r="D38" s="175">
        <f>IF(F38&gt;E38,F38,E38)</f>
        <v>0</v>
      </c>
      <c r="E38" s="176">
        <f>E34+E36</f>
        <v>0</v>
      </c>
      <c r="F38" s="177">
        <f>IFERROR(F34+F36,0)</f>
        <v>0</v>
      </c>
      <c r="G38" s="88"/>
      <c r="H38" s="628"/>
      <c r="I38" s="649"/>
    </row>
    <row r="39" spans="1:9" ht="57" thickBot="1">
      <c r="A39" s="78"/>
      <c r="B39" s="661" t="s">
        <v>44</v>
      </c>
      <c r="C39" s="662"/>
      <c r="D39" s="179" t="s">
        <v>151</v>
      </c>
      <c r="E39" s="179" t="s">
        <v>152</v>
      </c>
      <c r="F39" s="180" t="s">
        <v>153</v>
      </c>
      <c r="G39" s="88"/>
      <c r="H39" s="663" t="s">
        <v>301</v>
      </c>
      <c r="I39" s="663"/>
    </row>
    <row r="40" spans="1:9" ht="14.25">
      <c r="A40" s="78"/>
      <c r="B40" s="181"/>
      <c r="C40" s="87"/>
      <c r="D40" s="88"/>
      <c r="E40" s="88"/>
      <c r="F40" s="88"/>
      <c r="G40" s="88"/>
      <c r="H40" s="655"/>
      <c r="I40" s="655"/>
    </row>
    <row r="41" spans="1:9">
      <c r="A41" s="78"/>
      <c r="B41" s="86"/>
      <c r="C41" s="87"/>
      <c r="D41" s="88"/>
      <c r="E41" s="88"/>
      <c r="F41" s="88"/>
      <c r="G41" s="88"/>
      <c r="H41" s="182"/>
      <c r="I41" s="182"/>
    </row>
    <row r="42" spans="1:9">
      <c r="A42" s="78"/>
      <c r="B42" s="86"/>
      <c r="C42" s="87"/>
      <c r="D42" s="88"/>
      <c r="E42" s="88"/>
      <c r="F42" s="88"/>
      <c r="G42" s="88"/>
      <c r="H42" s="182"/>
      <c r="I42" s="182"/>
    </row>
    <row r="43" spans="1:9" ht="17.25">
      <c r="A43" s="78"/>
      <c r="B43" s="183" t="s">
        <v>6</v>
      </c>
      <c r="C43" s="80"/>
      <c r="D43" s="78"/>
      <c r="E43" s="78"/>
      <c r="F43" s="78"/>
      <c r="G43" s="78"/>
      <c r="H43" s="78"/>
      <c r="I43" s="78"/>
    </row>
    <row r="44" spans="1:9" ht="17.25">
      <c r="A44" s="78"/>
      <c r="B44" s="184" t="s">
        <v>7</v>
      </c>
      <c r="C44" s="185"/>
      <c r="D44" s="186"/>
      <c r="E44" s="186"/>
      <c r="F44" s="186"/>
      <c r="G44" s="186"/>
      <c r="H44" s="78"/>
      <c r="I44" s="78"/>
    </row>
    <row r="45" spans="1:9">
      <c r="A45" s="78"/>
      <c r="B45" s="187" t="s">
        <v>8</v>
      </c>
      <c r="C45" s="188" t="s">
        <v>33</v>
      </c>
      <c r="D45" s="189" t="s">
        <v>9</v>
      </c>
      <c r="E45" s="190" t="s">
        <v>33</v>
      </c>
      <c r="F45" s="189" t="s">
        <v>10</v>
      </c>
      <c r="G45" s="191" t="s">
        <v>33</v>
      </c>
      <c r="H45" s="78"/>
      <c r="I45" s="78"/>
    </row>
    <row r="46" spans="1:9">
      <c r="A46" s="78"/>
      <c r="B46" s="192" t="s">
        <v>34</v>
      </c>
      <c r="C46" s="193">
        <v>0</v>
      </c>
      <c r="D46" s="194" t="s">
        <v>81</v>
      </c>
      <c r="E46" s="195">
        <v>1904</v>
      </c>
      <c r="F46" s="196" t="s">
        <v>34</v>
      </c>
      <c r="G46" s="197">
        <v>0</v>
      </c>
      <c r="H46" s="78"/>
      <c r="I46" s="78"/>
    </row>
    <row r="47" spans="1:9">
      <c r="A47" s="78"/>
      <c r="B47" s="192" t="s">
        <v>36</v>
      </c>
      <c r="C47" s="193">
        <v>1</v>
      </c>
      <c r="D47" s="198" t="s">
        <v>47</v>
      </c>
      <c r="E47" s="195">
        <v>1273</v>
      </c>
      <c r="F47" s="196" t="s">
        <v>38</v>
      </c>
      <c r="G47" s="197">
        <v>4660</v>
      </c>
      <c r="H47" s="78"/>
      <c r="I47" s="78"/>
    </row>
    <row r="48" spans="1:9">
      <c r="A48" s="78"/>
      <c r="B48" s="199" t="s">
        <v>120</v>
      </c>
      <c r="C48" s="193">
        <v>1</v>
      </c>
      <c r="D48" s="198" t="s">
        <v>48</v>
      </c>
      <c r="E48" s="195">
        <v>1282</v>
      </c>
      <c r="F48" s="196" t="s">
        <v>40</v>
      </c>
      <c r="G48" s="197">
        <v>10200</v>
      </c>
      <c r="H48" s="78"/>
      <c r="I48" s="78"/>
    </row>
    <row r="49" spans="1:9">
      <c r="A49" s="78"/>
      <c r="B49" s="192" t="s">
        <v>11</v>
      </c>
      <c r="C49" s="193">
        <v>0</v>
      </c>
      <c r="D49" s="198" t="s">
        <v>49</v>
      </c>
      <c r="E49" s="195">
        <v>1367</v>
      </c>
      <c r="F49" s="196" t="s">
        <v>27</v>
      </c>
      <c r="G49" s="197">
        <v>4660</v>
      </c>
      <c r="H49" s="78"/>
      <c r="I49" s="78"/>
    </row>
    <row r="50" spans="1:9">
      <c r="A50" s="78"/>
      <c r="B50" s="192" t="s">
        <v>28</v>
      </c>
      <c r="C50" s="193">
        <v>3</v>
      </c>
      <c r="D50" s="198" t="s">
        <v>46</v>
      </c>
      <c r="E50" s="195">
        <v>1378</v>
      </c>
      <c r="F50" s="196" t="s">
        <v>29</v>
      </c>
      <c r="G50" s="197">
        <v>1760</v>
      </c>
      <c r="H50" s="200"/>
      <c r="I50" s="201"/>
    </row>
    <row r="51" spans="1:9">
      <c r="A51" s="78"/>
      <c r="B51" s="202" t="s">
        <v>15</v>
      </c>
      <c r="C51" s="193">
        <v>0</v>
      </c>
      <c r="D51" s="203" t="s">
        <v>121</v>
      </c>
      <c r="E51" s="204">
        <v>3943</v>
      </c>
      <c r="F51" s="196" t="s">
        <v>30</v>
      </c>
      <c r="G51" s="197">
        <v>12400</v>
      </c>
      <c r="H51" s="200"/>
      <c r="I51" s="205"/>
    </row>
    <row r="52" spans="1:9">
      <c r="A52" s="78"/>
      <c r="B52" s="206" t="s">
        <v>45</v>
      </c>
      <c r="C52" s="207">
        <v>3</v>
      </c>
      <c r="D52" s="203" t="s">
        <v>122</v>
      </c>
      <c r="E52" s="204">
        <v>1624</v>
      </c>
      <c r="F52" s="208" t="s">
        <v>31</v>
      </c>
      <c r="G52" s="197">
        <v>12400</v>
      </c>
      <c r="H52" s="200"/>
      <c r="I52" s="201"/>
    </row>
    <row r="53" spans="1:9">
      <c r="A53" s="78"/>
      <c r="B53" s="209"/>
      <c r="C53" s="210"/>
      <c r="D53" s="203" t="s">
        <v>123</v>
      </c>
      <c r="E53" s="204">
        <v>1924</v>
      </c>
      <c r="F53" s="196" t="s">
        <v>35</v>
      </c>
      <c r="G53" s="197">
        <v>3943</v>
      </c>
      <c r="H53" s="200"/>
      <c r="I53" s="201"/>
    </row>
    <row r="54" spans="1:9">
      <c r="A54" s="78"/>
      <c r="B54" s="209"/>
      <c r="C54" s="210"/>
      <c r="D54" s="203" t="s">
        <v>124</v>
      </c>
      <c r="E54" s="204">
        <v>1300</v>
      </c>
      <c r="F54" s="196" t="s">
        <v>37</v>
      </c>
      <c r="G54" s="197">
        <v>1624</v>
      </c>
      <c r="H54" s="200"/>
      <c r="I54" s="201"/>
    </row>
    <row r="55" spans="1:9">
      <c r="A55" s="78"/>
      <c r="B55" s="209"/>
      <c r="C55" s="210"/>
      <c r="D55" s="203" t="s">
        <v>125</v>
      </c>
      <c r="E55" s="204">
        <v>12400</v>
      </c>
      <c r="F55" s="196" t="s">
        <v>39</v>
      </c>
      <c r="G55" s="197">
        <v>1924</v>
      </c>
      <c r="H55" s="200"/>
      <c r="I55" s="201"/>
    </row>
    <row r="56" spans="1:9">
      <c r="A56" s="78"/>
      <c r="B56" s="209"/>
      <c r="C56" s="210"/>
      <c r="D56" s="203" t="s">
        <v>126</v>
      </c>
      <c r="E56" s="204">
        <v>12400</v>
      </c>
      <c r="F56" s="196" t="s">
        <v>79</v>
      </c>
      <c r="G56" s="197">
        <v>1300</v>
      </c>
      <c r="H56" s="200"/>
      <c r="I56" s="201"/>
    </row>
    <row r="57" spans="1:9">
      <c r="A57" s="78"/>
      <c r="B57" s="211" t="s">
        <v>3</v>
      </c>
      <c r="C57" s="212"/>
      <c r="D57" s="208"/>
      <c r="E57" s="213"/>
      <c r="F57" s="214" t="s">
        <v>3</v>
      </c>
      <c r="G57" s="215"/>
      <c r="H57" s="200"/>
      <c r="I57" s="205"/>
    </row>
    <row r="58" spans="1:9">
      <c r="A58" s="78"/>
      <c r="B58" s="656" t="s">
        <v>32</v>
      </c>
      <c r="C58" s="656"/>
      <c r="D58" s="656"/>
      <c r="E58" s="656"/>
      <c r="F58" s="656"/>
      <c r="G58" s="656"/>
      <c r="H58" s="200"/>
      <c r="I58" s="205"/>
    </row>
    <row r="59" spans="1:9">
      <c r="A59" s="78"/>
      <c r="B59" s="79"/>
      <c r="C59" s="80"/>
      <c r="D59" s="78"/>
      <c r="E59" s="78"/>
      <c r="F59" s="78"/>
      <c r="G59" s="216"/>
      <c r="H59" s="200"/>
      <c r="I59" s="205"/>
    </row>
    <row r="60" spans="1:9">
      <c r="A60" s="78"/>
      <c r="B60" s="79"/>
      <c r="C60" s="80"/>
      <c r="D60" s="78"/>
      <c r="E60" s="78"/>
      <c r="F60" s="78"/>
      <c r="G60" s="78"/>
      <c r="H60" s="200"/>
      <c r="I60" s="205"/>
    </row>
    <row r="61" spans="1:9">
      <c r="A61" s="78"/>
      <c r="B61" s="216"/>
      <c r="C61" s="80"/>
      <c r="D61" s="78"/>
      <c r="E61" s="78"/>
      <c r="F61" s="78"/>
      <c r="G61" s="78"/>
      <c r="H61" s="200"/>
      <c r="I61" s="205"/>
    </row>
    <row r="62" spans="1:9">
      <c r="A62" s="78"/>
      <c r="B62" s="78"/>
      <c r="C62" s="78"/>
      <c r="D62" s="217" t="s">
        <v>52</v>
      </c>
      <c r="E62" s="217" t="s">
        <v>53</v>
      </c>
      <c r="F62" s="78"/>
      <c r="G62" s="78"/>
      <c r="H62" s="200"/>
      <c r="I62" s="201"/>
    </row>
    <row r="63" spans="1:9">
      <c r="A63" s="78"/>
      <c r="B63" s="78"/>
      <c r="C63" s="78"/>
      <c r="D63" s="218">
        <v>40</v>
      </c>
      <c r="E63" s="219" t="s">
        <v>54</v>
      </c>
      <c r="F63" s="78"/>
      <c r="G63" s="78"/>
      <c r="H63" s="200"/>
      <c r="I63" s="205"/>
    </row>
    <row r="64" spans="1:9">
      <c r="A64" s="78"/>
      <c r="B64" s="78"/>
      <c r="C64" s="78"/>
      <c r="D64" s="220">
        <v>32</v>
      </c>
      <c r="E64" s="220" t="s">
        <v>55</v>
      </c>
      <c r="F64" s="78"/>
      <c r="G64" s="78"/>
      <c r="H64" s="200"/>
      <c r="I64" s="205"/>
    </row>
    <row r="65" spans="1:9">
      <c r="A65" s="78"/>
      <c r="B65" s="78"/>
      <c r="C65" s="78"/>
      <c r="D65" s="220"/>
      <c r="E65" s="220" t="s">
        <v>56</v>
      </c>
      <c r="F65" s="78"/>
      <c r="G65" s="78"/>
      <c r="H65" s="200"/>
      <c r="I65" s="205"/>
    </row>
    <row r="66" spans="1:9">
      <c r="A66" s="78"/>
      <c r="B66" s="78"/>
      <c r="C66" s="78"/>
      <c r="D66" s="221"/>
      <c r="E66" s="222"/>
      <c r="F66" s="78"/>
      <c r="G66" s="78"/>
      <c r="H66" s="200"/>
      <c r="I66" s="201"/>
    </row>
    <row r="88" spans="13:22">
      <c r="M88" s="223" t="s">
        <v>57</v>
      </c>
      <c r="N88" s="223"/>
      <c r="O88" s="223"/>
      <c r="P88" s="223"/>
      <c r="Q88" s="223"/>
      <c r="R88" s="223"/>
    </row>
    <row r="89" spans="13:22" ht="14.25" thickBot="1">
      <c r="M89" s="223" t="s">
        <v>58</v>
      </c>
      <c r="N89" s="223"/>
      <c r="O89" s="223"/>
      <c r="P89" s="223"/>
      <c r="Q89" s="223"/>
      <c r="R89" s="223" t="s">
        <v>59</v>
      </c>
      <c r="S89" s="223"/>
      <c r="T89" s="223"/>
      <c r="U89" s="223"/>
      <c r="V89" s="223"/>
    </row>
    <row r="90" spans="13:22">
      <c r="M90" s="225" t="s">
        <v>51</v>
      </c>
      <c r="N90" s="226" t="s">
        <v>60</v>
      </c>
      <c r="O90" s="227" t="s">
        <v>4</v>
      </c>
      <c r="P90" s="223"/>
      <c r="Q90" s="223"/>
      <c r="R90" s="228" t="s">
        <v>61</v>
      </c>
      <c r="S90" s="228" t="s">
        <v>62</v>
      </c>
      <c r="T90" s="229" t="s">
        <v>63</v>
      </c>
      <c r="U90" s="230" t="s">
        <v>64</v>
      </c>
      <c r="V90" s="227" t="s">
        <v>65</v>
      </c>
    </row>
    <row r="91" spans="13:22" ht="14.25" thickBot="1">
      <c r="M91" s="231">
        <f>D13</f>
        <v>0</v>
      </c>
      <c r="N91" s="232">
        <f>D16</f>
        <v>0</v>
      </c>
      <c r="O91" s="233">
        <f>D17</f>
        <v>0</v>
      </c>
      <c r="P91" s="223"/>
      <c r="Q91" s="223"/>
      <c r="R91" s="228">
        <f>IF(O91&lt;=M103,7.5,IF(O91&lt;=M104,22,IF(O91&lt;=M105,37,IF(O91&lt;=M106,50,IF(O91&lt;=M107,100,IF(O91&lt;=M108,200,IF(O91&lt;=M109,500,"")))))))</f>
        <v>7.5</v>
      </c>
      <c r="S91" s="228" t="e">
        <f>IF(O96=3,"",IF(O96=1,LOOKUP(R91,M103:O109,N103:N109),LOOKUP(R91,S103:U109,T103:T109)))</f>
        <v>#N/A</v>
      </c>
      <c r="T91" s="234" t="e">
        <f>IF(O96=3,"",IF(O96=1,LOOKUP(R91,M103:O109,O103:O109),LOOKUP(R91,S103:U109,U103:U109)))</f>
        <v>#N/A</v>
      </c>
      <c r="U91" s="231" t="e">
        <f>ROUND(O91/S91,1)</f>
        <v>#N/A</v>
      </c>
      <c r="V91" s="233" t="e">
        <f>ROUND(O91*T91,1)</f>
        <v>#N/A</v>
      </c>
    </row>
    <row r="92" spans="13:22">
      <c r="M92" s="235"/>
      <c r="N92" s="223"/>
      <c r="O92" s="223"/>
      <c r="P92" s="223"/>
      <c r="Q92" s="223"/>
      <c r="R92" s="223"/>
    </row>
    <row r="93" spans="13:22">
      <c r="M93" s="223" t="s">
        <v>66</v>
      </c>
      <c r="P93" s="223"/>
      <c r="Q93" s="223"/>
      <c r="R93" s="223"/>
    </row>
    <row r="94" spans="13:22" ht="14.25" thickBot="1">
      <c r="M94" s="223" t="s">
        <v>53</v>
      </c>
      <c r="N94" s="223"/>
      <c r="O94" s="223" t="s">
        <v>67</v>
      </c>
      <c r="P94" s="223"/>
      <c r="Q94" s="223"/>
      <c r="R94" s="223"/>
    </row>
    <row r="95" spans="13:22">
      <c r="M95" s="225" t="s">
        <v>54</v>
      </c>
      <c r="N95" s="236">
        <v>1</v>
      </c>
      <c r="O95" s="237"/>
      <c r="P95" s="223"/>
      <c r="Q95" s="223"/>
      <c r="R95" s="223"/>
    </row>
    <row r="96" spans="13:22">
      <c r="M96" s="238" t="s">
        <v>55</v>
      </c>
      <c r="N96" s="229">
        <v>2</v>
      </c>
      <c r="O96" s="239" t="e">
        <f>MATCH(M91,M95:M98,0)</f>
        <v>#N/A</v>
      </c>
      <c r="P96" s="223"/>
      <c r="Q96" s="223"/>
      <c r="R96" s="223"/>
    </row>
    <row r="97" spans="13:22">
      <c r="M97" s="238" t="s">
        <v>56</v>
      </c>
      <c r="N97" s="229">
        <v>3</v>
      </c>
      <c r="O97" s="239"/>
      <c r="P97" s="223"/>
      <c r="Q97" s="223"/>
      <c r="R97" s="223"/>
    </row>
    <row r="98" spans="13:22" ht="14.25" thickBot="1">
      <c r="M98" s="240"/>
      <c r="N98" s="241">
        <v>4</v>
      </c>
      <c r="O98" s="242"/>
      <c r="P98" s="223"/>
      <c r="Q98" s="223"/>
      <c r="R98" s="223"/>
    </row>
    <row r="99" spans="13:22">
      <c r="M99" s="223"/>
      <c r="N99" s="223"/>
      <c r="O99" s="223"/>
      <c r="P99" s="223"/>
      <c r="Q99" s="223"/>
      <c r="R99" s="223"/>
    </row>
    <row r="100" spans="13:22">
      <c r="M100" s="223"/>
      <c r="N100" s="223"/>
      <c r="O100" s="223"/>
      <c r="P100" s="223"/>
      <c r="Q100" s="223"/>
      <c r="R100" s="223"/>
    </row>
    <row r="101" spans="13:22" ht="14.25" thickBot="1">
      <c r="M101" s="243" t="s">
        <v>68</v>
      </c>
      <c r="N101" s="223"/>
      <c r="O101" s="223"/>
      <c r="P101" s="223"/>
      <c r="Q101" s="223"/>
      <c r="R101" s="223"/>
      <c r="S101" s="244" t="s">
        <v>55</v>
      </c>
    </row>
    <row r="102" spans="13:22">
      <c r="M102" s="225" t="s">
        <v>24</v>
      </c>
      <c r="N102" s="226" t="s">
        <v>62</v>
      </c>
      <c r="O102" s="226" t="s">
        <v>63</v>
      </c>
      <c r="P102" s="227" t="s">
        <v>69</v>
      </c>
      <c r="Q102" s="223"/>
      <c r="R102" s="223"/>
      <c r="S102" s="225" t="s">
        <v>24</v>
      </c>
      <c r="T102" s="226" t="s">
        <v>62</v>
      </c>
      <c r="U102" s="226" t="s">
        <v>63</v>
      </c>
      <c r="V102" s="227" t="s">
        <v>69</v>
      </c>
    </row>
    <row r="103" spans="13:22">
      <c r="M103" s="238">
        <v>7.5</v>
      </c>
      <c r="N103" s="245">
        <f>ROUND(0.0006*N91^2 + 0.0757*N91 + 2.7825,2)</f>
        <v>2.78</v>
      </c>
      <c r="O103" s="246">
        <f>ROUND( 0.000000003553*N91^6 + 0.000000543278*N91^5 + 0.000027453073*N91^4 + 0.000433171771*N91^3 - 0.00017474691*N91^2 - 0.088829151639*N91 + 0.533845237849,1)</f>
        <v>0.5</v>
      </c>
      <c r="P103" s="247" t="s">
        <v>70</v>
      </c>
      <c r="Q103" s="223"/>
      <c r="R103" s="223"/>
      <c r="S103" s="238">
        <v>7.5</v>
      </c>
      <c r="T103" s="228">
        <f>ROUND(-0.00001667*N91^3 - 0.0026*N91^2 - 0.10558333*N91- 0.125,2)</f>
        <v>-0.13</v>
      </c>
      <c r="U103" s="228">
        <f>ROUND(-0.00176667*N91^3 - 0.278*N91^2 - 14.97583333*N91 - 267.45,1)</f>
        <v>-267.5</v>
      </c>
      <c r="V103" s="247" t="s">
        <v>70</v>
      </c>
    </row>
    <row r="104" spans="13:22">
      <c r="M104" s="238">
        <v>22</v>
      </c>
      <c r="N104" s="245">
        <f>ROUND(-0.000004*N91^3 + 0.00002*N91^2 + 0.0508*N91 + 2.5651,2)</f>
        <v>2.57</v>
      </c>
      <c r="O104" s="248">
        <f>ROUND(0.000000002263*N91^6 + 0.000000296851*N91^5 + 0.000011526623*N91^4 + 0.000086833525*N91^3 - 0.000502475194*N91^2 - 0.05233406503*N91 + 0.904944679861,1)</f>
        <v>0.9</v>
      </c>
      <c r="P104" s="247" t="s">
        <v>71</v>
      </c>
      <c r="Q104" s="223"/>
      <c r="R104" s="223"/>
      <c r="S104" s="238">
        <v>22</v>
      </c>
      <c r="T104" s="245">
        <f>ROUND(0.00001382*N91^3 + 0.00215385*N91^2 + 0.13301127*N91 + 3.77917949,2)</f>
        <v>3.78</v>
      </c>
      <c r="U104" s="248">
        <f>ROUND(-0.00006123*N91^3 - 0.00389744*N91^2 - 0.16532246*N91 - 0.06289044,1)</f>
        <v>-0.1</v>
      </c>
      <c r="V104" s="247" t="s">
        <v>71</v>
      </c>
    </row>
    <row r="105" spans="13:22">
      <c r="M105" s="238">
        <v>37</v>
      </c>
      <c r="N105" s="249">
        <f>ROUND(0.000005*N91^3 + 0.001*N91^2 + 0.0773*N91 + 2.7275,2)</f>
        <v>2.73</v>
      </c>
      <c r="O105" s="248">
        <f>ROUND( -0.00000000212*N91^6 - 0.00000037096*N91^5 - 0.00002146079*N91^4 - 0.00040653695*N91^3 + 0.00218645529*N91^2 + 0.02518880663*N91 + 1.0488835751,1)</f>
        <v>1</v>
      </c>
      <c r="P105" s="247" t="s">
        <v>72</v>
      </c>
      <c r="Q105" s="223"/>
      <c r="R105" s="223"/>
      <c r="S105" s="238">
        <v>37</v>
      </c>
      <c r="T105" s="249">
        <f>ROUND(0.0000128*N91^3 + 0.00193472*N91^2 + 0.11807243*N91+ 3.54587413,2)</f>
        <v>3.55</v>
      </c>
      <c r="U105" s="248">
        <f>ROUND(-0.0000021*N91^3 + 0.00064086*N91^2 - 0.05238262*N91+ 0.7979021,1)</f>
        <v>0.8</v>
      </c>
      <c r="V105" s="247" t="s">
        <v>72</v>
      </c>
    </row>
    <row r="106" spans="13:22">
      <c r="M106" s="238">
        <v>50</v>
      </c>
      <c r="N106" s="245">
        <f>ROUND(0.000007*N91^3 + 0.0011*N91^2 + 0.0729*N91 + 2.6124,2)</f>
        <v>2.61</v>
      </c>
      <c r="O106" s="246">
        <f>ROUND(-0.000000001078*N91^6 - 0.000000182748*N91^5 - 0.000009379622*N91^4 - 0.00011653724*N91^3 + 0.002579270244*N91^2 - 0.005197763751*N91 + 1.045369517763,1)</f>
        <v>1</v>
      </c>
      <c r="P106" s="247" t="s">
        <v>73</v>
      </c>
      <c r="Q106" s="223"/>
      <c r="R106" s="223"/>
      <c r="S106" s="238">
        <v>50</v>
      </c>
      <c r="T106" s="245">
        <f>ROUND(0.00001373*N91^3 + 0.00192822*N91^2 + 0.11082884*N91 + 3.39328671,2)</f>
        <v>3.39</v>
      </c>
      <c r="U106" s="246">
        <f xml:space="preserve"> ROUND(0.00000699*N91^3+0.00090543*N91^2-0.03875458*N91+1.05314685,1)</f>
        <v>1.1000000000000001</v>
      </c>
      <c r="V106" s="247" t="s">
        <v>73</v>
      </c>
    </row>
    <row r="107" spans="13:22">
      <c r="M107" s="238">
        <v>100</v>
      </c>
      <c r="N107" s="245">
        <f>ROUND(0.0000105*N91^3 + 0.0012579*N91^2 + 0.0685124 *N91 + 2.4694053,2)</f>
        <v>2.4700000000000002</v>
      </c>
      <c r="O107" s="246">
        <f>ROUND(0.000000017*N91^5 + 0.0000032152*N91^4 + 0.0001646219*N91^3 + 0.0026516005*N91^2 - 0.0363092395*N91 + 1.0255280799,1)</f>
        <v>1</v>
      </c>
      <c r="P107" s="247" t="s">
        <v>74</v>
      </c>
      <c r="Q107" s="223"/>
      <c r="R107" s="223"/>
      <c r="S107" s="238">
        <v>100</v>
      </c>
      <c r="T107" s="245">
        <f>ROUND(0.00001522*N91^3 + 0.00192213*N91^2 + 0.10282201*N91+ 3.2665035,2)</f>
        <v>3.27</v>
      </c>
      <c r="U107" s="246">
        <f>ROUND(-0.0000462*N91^3-0.0037293*N91^2-0.1244555*N91+0.634965,1)</f>
        <v>0.6</v>
      </c>
      <c r="V107" s="247" t="s">
        <v>74</v>
      </c>
    </row>
    <row r="108" spans="13:22">
      <c r="M108" s="238">
        <v>200</v>
      </c>
      <c r="N108" s="245">
        <f>ROUND(0.0000000044*N91^5 + 0.0000008622*N91^4 + 0.0000655586*N91^3 + 0.0023136959*N91^2 + 0.0598248032*N91 + 2.2982465767,2)</f>
        <v>2.2999999999999998</v>
      </c>
      <c r="O108" s="246">
        <f>ROUND(-0.0000000341*N91^5 - 0.0000044375*N91^4 - 0.0001783565*N91^3 - 0.0008542275*N91^2 + 0.0182499391*N91 + 1.144942445,1)</f>
        <v>1.1000000000000001</v>
      </c>
      <c r="P108" s="247" t="s">
        <v>75</v>
      </c>
      <c r="Q108" s="250"/>
      <c r="R108" s="223"/>
      <c r="S108" s="238">
        <v>200</v>
      </c>
      <c r="T108" s="245">
        <f>ROUND(0.00000944*N91^3 + 0.00115247*N91^2 + 0.07135127*N91 + 2.92542017,2)</f>
        <v>2.93</v>
      </c>
      <c r="U108" s="246">
        <f>ROUND(-0.000000002752*N91^6 - 0.000000489863*N91^5 - 0.000032964727*N91^4 - 0.001048391394*N91^3 - 0.015273276368*N91^2 - 0.09684935458*N91 + 0.971052630114,1)</f>
        <v>1</v>
      </c>
      <c r="V108" s="247" t="s">
        <v>75</v>
      </c>
    </row>
    <row r="109" spans="13:22" ht="14.25" thickBot="1">
      <c r="M109" s="231">
        <v>500</v>
      </c>
      <c r="N109" s="251">
        <f>ROUND(0.0000002665*N91^4 +  0.0000404208*N91^3 + 0.0020321559*N91^2 + 0.0627314245*N91 + 2.3352451598,2)</f>
        <v>2.34</v>
      </c>
      <c r="O109" s="252">
        <f>ROUND(-0.0000170272*N91^3 -  0.0001161603*N91^2 - 0.00555552*N91 + 1.1314049312,1)</f>
        <v>1.1000000000000001</v>
      </c>
      <c r="P109" s="253" t="s">
        <v>76</v>
      </c>
      <c r="Q109" s="223"/>
      <c r="R109" s="223"/>
      <c r="S109" s="231">
        <v>500</v>
      </c>
      <c r="T109" s="251">
        <f>ROUND(0.00002232*N91^3 + 0.00201377*N91^2 + 0.08402555*N91 + 2.96218429,2)</f>
        <v>2.96</v>
      </c>
      <c r="U109" s="252">
        <f>ROUND(-0.00000186*N91^3 + 0.00057672*N91^2 - 0.00083779*N91 + 0.70241053,1)</f>
        <v>0.7</v>
      </c>
      <c r="V109" s="253" t="s">
        <v>76</v>
      </c>
    </row>
    <row r="113" spans="14:15" ht="18.75">
      <c r="N113" s="277"/>
      <c r="O113" s="277"/>
    </row>
  </sheetData>
  <sheetProtection algorithmName="SHA-512" hashValue="uzB9WucZ5hvSFmURP4kqFsF11l1uSgKDlIdTTQMLbWzA8YYwubuABnfddAHINMyzJRXnYjJF5qAP605ABVM73w==" saltValue="5Wr08bwmNgJovIW2eSNqdw==" spinCount="100000" sheet="1" selectLockedCells="1"/>
  <protectedRanges>
    <protectedRange sqref="E20 E22 E21:F21 E23:F23 E14 D9:D30 E27:F27" name="範囲1_13"/>
  </protectedRanges>
  <mergeCells count="30">
    <mergeCell ref="H40:I40"/>
    <mergeCell ref="B58:G58"/>
    <mergeCell ref="B37:B38"/>
    <mergeCell ref="C37:C38"/>
    <mergeCell ref="H37:H38"/>
    <mergeCell ref="I37:I38"/>
    <mergeCell ref="B39:C39"/>
    <mergeCell ref="H39:I39"/>
    <mergeCell ref="B33:B34"/>
    <mergeCell ref="C33:C34"/>
    <mergeCell ref="H33:H34"/>
    <mergeCell ref="I33:I34"/>
    <mergeCell ref="B35:B36"/>
    <mergeCell ref="C35:C36"/>
    <mergeCell ref="H35:H36"/>
    <mergeCell ref="I35:I36"/>
    <mergeCell ref="H27:H28"/>
    <mergeCell ref="I27:I28"/>
    <mergeCell ref="B2:F2"/>
    <mergeCell ref="B3:F3"/>
    <mergeCell ref="H3:H4"/>
    <mergeCell ref="I3:I4"/>
    <mergeCell ref="H5:H6"/>
    <mergeCell ref="I5:I6"/>
    <mergeCell ref="E6:F6"/>
    <mergeCell ref="B7:C8"/>
    <mergeCell ref="D7:D8"/>
    <mergeCell ref="F7:F8"/>
    <mergeCell ref="H20:H21"/>
    <mergeCell ref="I20:I21"/>
  </mergeCells>
  <phoneticPr fontId="3"/>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allowBlank="1" showInputMessage="1" showErrorMessage="1" sqref="E8" xr:uid="{266CA754-60F8-45FB-B157-1D67C4310101}">
      <formula1>"自動計算,手動計算"</formula1>
    </dataValidation>
    <dataValidation type="list" allowBlank="1" showInputMessage="1" showErrorMessage="1" sqref="F14" xr:uid="{34547BCC-2040-47DB-ACC8-E21357EEC414}">
      <formula1>$F$46:$F$57</formula1>
    </dataValidation>
    <dataValidation type="list" allowBlank="1" showInputMessage="1" showErrorMessage="1" sqref="D14" xr:uid="{02C4AAC5-BBC1-4C15-9EEB-846659C71F31}">
      <formula1>$B$46:$B$53</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E14" xr:uid="{02E018E8-5311-49D5-95C2-30CE0038F6CD}">
      <formula1>$D$46:$D$56</formula1>
    </dataValidation>
    <dataValidation type="list" allowBlank="1" showInputMessage="1" sqref="D15" xr:uid="{6E1E91DC-9C28-405B-BEB7-A8150C5A285B}">
      <formula1>$D$63:$D$66</formula1>
    </dataValidation>
    <dataValidation type="list" allowBlank="1" showInputMessage="1" showErrorMessage="1" sqref="D13" xr:uid="{D131A382-4D97-4A39-AF58-4805ADE9CC24}">
      <formula1>$E$63:$E$66</formula1>
    </dataValidation>
    <dataValidation type="list" showInputMessage="1" showErrorMessage="1" sqref="G14" xr:uid="{1B1D49A9-DBE3-4C98-88DF-7CB972E0CC14}">
      <formula1>$F$46:$F$57</formula1>
    </dataValidation>
  </dataValidations>
  <pageMargins left="0.31496062992125984" right="0.31496062992125984" top="0.55118110236220474" bottom="0.35433070866141736" header="0.31496062992125984" footer="0.31496062992125984"/>
  <pageSetup paperSize="9" scale="65" fitToWidth="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2AF7-AB38-488F-9F99-A59F8F40D972}">
  <dimension ref="A1:P22"/>
  <sheetViews>
    <sheetView zoomScaleNormal="100" zoomScaleSheetLayoutView="75" workbookViewId="0">
      <selection activeCell="C4" sqref="C4"/>
    </sheetView>
  </sheetViews>
  <sheetFormatPr defaultColWidth="9" defaultRowHeight="17.25"/>
  <cols>
    <col min="1" max="1" width="3.5" style="254" bestFit="1" customWidth="1"/>
    <col min="2" max="2" width="41" style="254" customWidth="1"/>
    <col min="3" max="3" width="25.75" style="254" customWidth="1"/>
    <col min="4" max="4" width="46.125" style="254" customWidth="1"/>
    <col min="5" max="5" width="5.25" style="254" bestFit="1" customWidth="1"/>
    <col min="6" max="6" width="37.75" style="254" customWidth="1"/>
    <col min="7" max="7" width="4.5" style="254" bestFit="1" customWidth="1"/>
    <col min="8" max="8" width="39.5" style="254" customWidth="1"/>
    <col min="9" max="9" width="3.375" style="254" bestFit="1" customWidth="1"/>
    <col min="10" max="10" width="17.375" style="254" bestFit="1" customWidth="1"/>
    <col min="11" max="11" width="3.375" style="254" bestFit="1" customWidth="1"/>
    <col min="12" max="12" width="23.625" style="254" customWidth="1"/>
    <col min="13" max="13" width="9" style="254"/>
    <col min="14" max="14" width="16.75" style="254" bestFit="1" customWidth="1"/>
    <col min="15" max="15" width="15" style="254" bestFit="1" customWidth="1"/>
    <col min="16" max="16384" width="9" style="254"/>
  </cols>
  <sheetData>
    <row r="1" spans="1:16" ht="30" customHeight="1">
      <c r="B1" s="267" t="s">
        <v>265</v>
      </c>
      <c r="H1" s="51" t="s">
        <v>294</v>
      </c>
    </row>
    <row r="2" spans="1:16" ht="30" customHeight="1">
      <c r="B2" s="256" t="s">
        <v>186</v>
      </c>
      <c r="C2" s="272"/>
      <c r="D2" s="271" t="s">
        <v>266</v>
      </c>
      <c r="F2" s="271" t="s">
        <v>275</v>
      </c>
    </row>
    <row r="3" spans="1:16" ht="30" customHeight="1">
      <c r="C3" s="255"/>
      <c r="D3" s="256"/>
      <c r="H3" s="51"/>
    </row>
    <row r="4" spans="1:16" ht="30" customHeight="1">
      <c r="C4" s="255"/>
      <c r="E4" s="2"/>
      <c r="F4" s="664" t="s">
        <v>268</v>
      </c>
      <c r="G4" s="268"/>
      <c r="H4" s="3" t="s">
        <v>267</v>
      </c>
      <c r="I4" s="3"/>
    </row>
    <row r="5" spans="1:16" ht="30" customHeight="1">
      <c r="C5" s="255"/>
      <c r="E5" s="51"/>
      <c r="F5" s="664"/>
      <c r="G5" s="269"/>
      <c r="H5" s="3" t="s">
        <v>298</v>
      </c>
      <c r="I5" s="3"/>
    </row>
    <row r="6" spans="1:16" ht="30" customHeight="1">
      <c r="A6" s="257">
        <v>1</v>
      </c>
      <c r="B6" s="258" t="s">
        <v>187</v>
      </c>
      <c r="C6" s="257"/>
      <c r="D6" s="257"/>
      <c r="E6" s="259"/>
      <c r="F6" s="259"/>
      <c r="G6" s="259"/>
      <c r="H6" s="259"/>
      <c r="I6" s="259"/>
      <c r="M6" s="2"/>
      <c r="N6" s="2"/>
      <c r="O6" s="2"/>
      <c r="P6" s="2"/>
    </row>
    <row r="7" spans="1:16" ht="30" customHeight="1">
      <c r="A7" s="256"/>
      <c r="B7" s="260"/>
      <c r="D7" s="256"/>
      <c r="E7" s="2"/>
      <c r="F7" s="2"/>
      <c r="G7" s="2"/>
      <c r="H7" s="2"/>
      <c r="I7" s="2"/>
      <c r="M7" s="2"/>
      <c r="N7" s="2"/>
      <c r="O7" s="2"/>
      <c r="P7" s="2"/>
    </row>
    <row r="8" spans="1:16" ht="30" customHeight="1">
      <c r="A8" s="2"/>
      <c r="B8" s="261" t="s">
        <v>188</v>
      </c>
      <c r="C8" s="261"/>
      <c r="D8" s="271"/>
      <c r="E8" s="256" t="s">
        <v>24</v>
      </c>
      <c r="F8" s="2"/>
      <c r="G8" s="2"/>
      <c r="H8" s="2"/>
      <c r="I8" s="2"/>
      <c r="M8" s="2"/>
      <c r="N8" s="2"/>
      <c r="O8" s="2"/>
      <c r="P8" s="2"/>
    </row>
    <row r="9" spans="1:16" ht="30" customHeight="1">
      <c r="A9" s="2"/>
      <c r="B9" s="254" t="s">
        <v>189</v>
      </c>
      <c r="D9" s="2"/>
      <c r="E9" s="2"/>
      <c r="F9" s="2"/>
      <c r="G9" s="2"/>
      <c r="H9" s="2"/>
      <c r="I9" s="2"/>
      <c r="J9" s="2"/>
      <c r="K9" s="2"/>
      <c r="L9" s="2"/>
      <c r="M9" s="2"/>
      <c r="N9" s="2"/>
      <c r="O9" s="2"/>
      <c r="P9" s="2"/>
    </row>
    <row r="10" spans="1:16" ht="30" customHeight="1">
      <c r="A10" s="2"/>
      <c r="D10" s="2"/>
      <c r="E10" s="2"/>
      <c r="F10" s="2"/>
      <c r="G10" s="2"/>
      <c r="H10" s="2"/>
      <c r="I10" s="2"/>
      <c r="J10" s="2"/>
      <c r="K10" s="2"/>
      <c r="L10" s="2"/>
      <c r="M10" s="2"/>
      <c r="N10" s="2"/>
      <c r="O10" s="2"/>
      <c r="P10" s="2"/>
    </row>
    <row r="11" spans="1:16" ht="50.1" customHeight="1">
      <c r="A11" s="2"/>
      <c r="B11" s="2"/>
      <c r="C11" s="2"/>
      <c r="D11" s="274" t="s">
        <v>190</v>
      </c>
      <c r="E11" s="2"/>
      <c r="F11" s="274" t="s">
        <v>191</v>
      </c>
      <c r="G11" s="2"/>
      <c r="H11" s="274" t="s">
        <v>192</v>
      </c>
      <c r="I11" s="2"/>
      <c r="J11" s="262"/>
      <c r="K11" s="262"/>
      <c r="M11" s="2"/>
      <c r="N11" s="2"/>
      <c r="O11" s="2"/>
      <c r="P11" s="2"/>
    </row>
    <row r="12" spans="1:16" ht="50.1" customHeight="1">
      <c r="A12" s="2" t="s">
        <v>193</v>
      </c>
      <c r="B12" s="254" t="s">
        <v>194</v>
      </c>
      <c r="C12" s="254" t="s">
        <v>195</v>
      </c>
      <c r="D12" s="273" t="str">
        <f>IFERROR(ROUND((F12/(F12+F13))*D8,),"")</f>
        <v/>
      </c>
      <c r="E12" s="2" t="s">
        <v>196</v>
      </c>
      <c r="F12" s="270"/>
      <c r="G12" s="2" t="s">
        <v>203</v>
      </c>
      <c r="H12" s="424" t="str">
        <f>IFERROR(IF((D12/F12)*100&lt;=100,ROUND((D12/F12)*100,0),"エラー"),"")</f>
        <v/>
      </c>
      <c r="I12" s="2"/>
      <c r="J12" s="262"/>
      <c r="K12" s="262"/>
      <c r="M12" s="2"/>
      <c r="P12" s="2"/>
    </row>
    <row r="13" spans="1:16" ht="50.1" customHeight="1">
      <c r="A13" s="2" t="s">
        <v>198</v>
      </c>
      <c r="B13" s="254" t="s">
        <v>194</v>
      </c>
      <c r="C13" s="254" t="s">
        <v>195</v>
      </c>
      <c r="D13" s="273" t="str">
        <f>IFERROR(ROUND((F13/(F12+F13))*D8,),"")</f>
        <v/>
      </c>
      <c r="E13" s="2" t="s">
        <v>196</v>
      </c>
      <c r="F13" s="270"/>
      <c r="G13" s="2" t="s">
        <v>203</v>
      </c>
      <c r="H13" s="424" t="str">
        <f>IFERROR(IF((D13/F13)*100&lt;=100,ROUND((D13/F13)*100,0),"エラー"),"")</f>
        <v/>
      </c>
      <c r="I13" s="2"/>
      <c r="J13" s="262"/>
      <c r="K13" s="262"/>
      <c r="M13" s="2"/>
      <c r="P13" s="2"/>
    </row>
    <row r="14" spans="1:16" ht="50.1" customHeight="1">
      <c r="A14" s="2"/>
      <c r="B14" s="2"/>
      <c r="C14" s="2"/>
      <c r="D14" s="263"/>
      <c r="E14" s="2"/>
      <c r="F14" s="2"/>
      <c r="G14" s="2"/>
      <c r="H14" s="2"/>
      <c r="I14" s="2"/>
      <c r="J14" s="262"/>
      <c r="K14" s="262"/>
      <c r="L14" s="264"/>
      <c r="M14" s="2"/>
      <c r="N14" s="3"/>
      <c r="O14" s="2"/>
      <c r="P14" s="2"/>
    </row>
    <row r="15" spans="1:16" ht="30" customHeight="1"/>
    <row r="16" spans="1:16" ht="30" customHeight="1">
      <c r="A16" s="258">
        <v>2</v>
      </c>
      <c r="B16" s="258" t="s">
        <v>199</v>
      </c>
      <c r="C16" s="265"/>
      <c r="D16" s="265"/>
      <c r="E16" s="265"/>
      <c r="F16" s="265"/>
      <c r="G16" s="265"/>
      <c r="H16" s="265"/>
      <c r="I16" s="265"/>
    </row>
    <row r="17" spans="1:8" ht="30" customHeight="1">
      <c r="A17" s="260"/>
      <c r="B17" s="260"/>
    </row>
    <row r="18" spans="1:8" ht="50.1" customHeight="1">
      <c r="D18" s="276" t="s">
        <v>200</v>
      </c>
      <c r="E18" s="2"/>
      <c r="F18" s="274" t="s">
        <v>201</v>
      </c>
      <c r="G18" s="2"/>
      <c r="H18" s="275" t="s">
        <v>202</v>
      </c>
    </row>
    <row r="19" spans="1:8" ht="50.1" customHeight="1">
      <c r="A19" s="2" t="s">
        <v>193</v>
      </c>
      <c r="B19" s="254" t="str">
        <f>B12</f>
        <v>系統No.（　　　　　）</v>
      </c>
      <c r="C19" s="254" t="str">
        <f>C12</f>
        <v>型式No.(     )</v>
      </c>
      <c r="D19" s="425" t="str">
        <f>H12</f>
        <v/>
      </c>
      <c r="E19" s="2" t="s">
        <v>197</v>
      </c>
      <c r="F19" s="426"/>
      <c r="G19" s="2" t="s">
        <v>203</v>
      </c>
      <c r="H19" s="427" t="str">
        <f>IFERROR(ROUND(D19*F19/100,2),"")</f>
        <v/>
      </c>
    </row>
    <row r="20" spans="1:8" ht="50.1" customHeight="1">
      <c r="A20" s="2" t="s">
        <v>198</v>
      </c>
      <c r="B20" s="254" t="str">
        <f>B13</f>
        <v>系統No.（　　　　　）</v>
      </c>
      <c r="C20" s="254" t="str">
        <f>C13</f>
        <v>型式No.(     )</v>
      </c>
      <c r="D20" s="425" t="str">
        <f>H13</f>
        <v/>
      </c>
      <c r="E20" s="2" t="s">
        <v>197</v>
      </c>
      <c r="F20" s="426"/>
      <c r="G20" s="2" t="s">
        <v>203</v>
      </c>
      <c r="H20" s="427" t="str">
        <f>IFERROR(ROUND(D20*F20/100,2),"")</f>
        <v/>
      </c>
    </row>
    <row r="21" spans="1:8" ht="50.1" customHeight="1"/>
    <row r="22" spans="1:8" ht="30" customHeight="1"/>
  </sheetData>
  <mergeCells count="1">
    <mergeCell ref="F4:F5"/>
  </mergeCells>
  <phoneticPr fontId="3"/>
  <dataValidations count="4">
    <dataValidation type="list" allowBlank="1" showInputMessage="1" showErrorMessage="1" sqref="F2" xr:uid="{0D7FBC7F-C790-4E9B-B6CC-8C7B171A02DD}">
      <formula1>"脱炭素型自然冷媒機器,比較対象フロン冷媒機器,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3" xr:uid="{E6C684DA-1D7A-4812-8286-C100A1C34685}">
      <formula1>"冷蔵冷凍倉庫,食品工場"</formula1>
    </dataValidation>
  </dataValidations>
  <pageMargins left="0.7" right="0.7" top="0.75" bottom="0.75" header="0.3" footer="0.3"/>
  <pageSetup paperSize="9" scale="64"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C5F4-089B-4E79-BBDB-76EED389FEDB}">
  <dimension ref="A1:K139"/>
  <sheetViews>
    <sheetView topLeftCell="A10" zoomScaleNormal="100" zoomScaleSheetLayoutView="80" workbookViewId="0">
      <selection activeCell="H34" sqref="H34"/>
    </sheetView>
  </sheetViews>
  <sheetFormatPr defaultColWidth="8.875" defaultRowHeight="14.25"/>
  <cols>
    <col min="1" max="1" width="18.875" style="4" customWidth="1"/>
    <col min="2" max="5" width="15.875" style="4" customWidth="1"/>
    <col min="6" max="6" width="5.875" style="4" customWidth="1"/>
    <col min="7" max="16384" width="8.875" style="4"/>
  </cols>
  <sheetData>
    <row r="1" spans="1:7" s="164" customFormat="1" ht="45" customHeight="1">
      <c r="A1" s="279" t="s">
        <v>265</v>
      </c>
      <c r="F1" s="280" t="s">
        <v>295</v>
      </c>
    </row>
    <row r="2" spans="1:7" s="164" customFormat="1" ht="20.100000000000001" customHeight="1">
      <c r="C2" s="281" t="s">
        <v>204</v>
      </c>
      <c r="D2" s="282"/>
      <c r="E2" s="282"/>
      <c r="F2" s="282"/>
    </row>
    <row r="3" spans="1:7" s="164" customFormat="1" ht="20.100000000000001" customHeight="1">
      <c r="C3" s="281"/>
      <c r="D3" s="282"/>
      <c r="E3" s="282"/>
      <c r="F3" s="282"/>
    </row>
    <row r="4" spans="1:7" s="164" customFormat="1" ht="20.100000000000001" customHeight="1">
      <c r="B4" s="282"/>
      <c r="C4" s="282"/>
      <c r="D4" s="282" t="s">
        <v>205</v>
      </c>
      <c r="E4" s="282" t="s">
        <v>195</v>
      </c>
      <c r="F4" s="282"/>
    </row>
    <row r="5" spans="1:7" s="164" customFormat="1" ht="20.100000000000001" customHeight="1">
      <c r="B5" s="282"/>
      <c r="C5" s="282"/>
      <c r="D5" s="282"/>
      <c r="E5" s="282"/>
      <c r="F5" s="282"/>
    </row>
    <row r="6" spans="1:7" s="164" customFormat="1" ht="20.100000000000001" customHeight="1">
      <c r="A6" s="283" t="s">
        <v>269</v>
      </c>
      <c r="B6" s="121" t="s">
        <v>277</v>
      </c>
      <c r="C6" s="282" t="s">
        <v>276</v>
      </c>
      <c r="D6" s="282"/>
      <c r="E6" s="282"/>
    </row>
    <row r="7" spans="1:7" s="164" customFormat="1" ht="20.100000000000001" customHeight="1">
      <c r="B7" s="283"/>
      <c r="C7" s="278"/>
      <c r="D7" s="82"/>
      <c r="E7" s="282"/>
      <c r="F7" s="282"/>
    </row>
    <row r="8" spans="1:7" s="164" customFormat="1" ht="20.100000000000001" customHeight="1">
      <c r="B8" s="283" t="s">
        <v>270</v>
      </c>
      <c r="C8" s="119"/>
      <c r="E8" s="282"/>
      <c r="F8" s="282"/>
    </row>
    <row r="9" spans="1:7" s="164" customFormat="1" ht="20.100000000000001" customHeight="1">
      <c r="B9" s="283" t="s">
        <v>271</v>
      </c>
      <c r="C9" s="122"/>
      <c r="D9" s="282" t="s">
        <v>206</v>
      </c>
      <c r="F9" s="282"/>
      <c r="G9" s="282"/>
    </row>
    <row r="10" spans="1:7" s="164" customFormat="1" ht="20.100000000000001" customHeight="1">
      <c r="B10" s="283" t="s">
        <v>272</v>
      </c>
      <c r="C10" s="121"/>
      <c r="D10" s="282" t="s">
        <v>206</v>
      </c>
      <c r="F10" s="282"/>
      <c r="G10" s="282"/>
    </row>
    <row r="11" spans="1:7" s="164" customFormat="1" ht="20.100000000000001" customHeight="1">
      <c r="B11" s="283" t="s">
        <v>273</v>
      </c>
      <c r="C11" s="111"/>
      <c r="D11" s="164" t="s">
        <v>24</v>
      </c>
      <c r="F11" s="282"/>
      <c r="G11" s="282"/>
    </row>
    <row r="12" spans="1:7" s="164" customFormat="1" ht="20.100000000000001" customHeight="1">
      <c r="B12" s="283" t="s">
        <v>274</v>
      </c>
      <c r="C12" s="111"/>
      <c r="D12" s="282" t="s">
        <v>24</v>
      </c>
      <c r="E12" s="284"/>
      <c r="F12" s="282"/>
      <c r="G12" s="282"/>
    </row>
    <row r="13" spans="1:7" s="164" customFormat="1" ht="20.100000000000001" customHeight="1">
      <c r="B13" s="282"/>
      <c r="C13" s="282"/>
      <c r="D13" s="282"/>
      <c r="E13" s="282"/>
      <c r="F13" s="282"/>
    </row>
    <row r="14" spans="1:7" s="164" customFormat="1" ht="20.100000000000001" customHeight="1">
      <c r="B14" s="282" t="s">
        <v>207</v>
      </c>
      <c r="C14" s="282" t="s">
        <v>208</v>
      </c>
      <c r="D14" s="282" t="s">
        <v>305</v>
      </c>
      <c r="E14" s="282"/>
      <c r="G14" s="282"/>
    </row>
    <row r="15" spans="1:7" s="164" customFormat="1" ht="20.100000000000001" customHeight="1">
      <c r="B15" s="282" t="str">
        <f>IF(C8="空冷式（空冷散水式含む）","平均気温","平均湿球温度")&amp;"に対する冷凍機の冷凍能力と消費動力の"</f>
        <v>平均湿球温度に対する冷凍機の冷凍能力と消費動力の</v>
      </c>
      <c r="C15" s="284"/>
      <c r="D15" s="284"/>
      <c r="E15" s="282"/>
      <c r="F15" s="282"/>
      <c r="G15" s="282"/>
    </row>
    <row r="16" spans="1:7" s="164" customFormat="1" ht="20.100000000000001" customHeight="1">
      <c r="B16" s="282" t="s">
        <v>209</v>
      </c>
      <c r="C16" s="282"/>
      <c r="D16" s="282"/>
      <c r="E16" s="282"/>
    </row>
    <row r="17" spans="2:4" s="164" customFormat="1" ht="20.100000000000001" customHeight="1">
      <c r="B17" s="285"/>
      <c r="C17" s="286"/>
      <c r="D17" s="287"/>
    </row>
    <row r="18" spans="2:4" s="164" customFormat="1" ht="20.100000000000001" customHeight="1">
      <c r="B18" s="288" t="str">
        <f>D14</f>
        <v>　2024年</v>
      </c>
      <c r="C18" s="289" t="str">
        <f>IFERROR(VLOOKUP(C8,B42:C45,2),"")</f>
        <v/>
      </c>
      <c r="D18" s="290" t="s">
        <v>210</v>
      </c>
    </row>
    <row r="19" spans="2:4" s="164" customFormat="1" ht="20.100000000000001" customHeight="1">
      <c r="B19" s="291"/>
      <c r="C19" s="292" t="s">
        <v>206</v>
      </c>
      <c r="D19" s="293" t="s">
        <v>211</v>
      </c>
    </row>
    <row r="20" spans="2:4" s="164" customFormat="1" ht="20.100000000000001" customHeight="1">
      <c r="B20" s="294" t="s">
        <v>212</v>
      </c>
      <c r="C20" s="295"/>
      <c r="D20" s="296" t="str">
        <f>IF($C$9="","",E57)</f>
        <v/>
      </c>
    </row>
    <row r="21" spans="2:4" s="164" customFormat="1" ht="20.100000000000001" customHeight="1">
      <c r="B21" s="297" t="s">
        <v>213</v>
      </c>
      <c r="C21" s="298"/>
      <c r="D21" s="299" t="str">
        <f t="shared" ref="D21:D31" si="0">IF($C$9="","",E58)</f>
        <v/>
      </c>
    </row>
    <row r="22" spans="2:4" s="164" customFormat="1" ht="20.100000000000001" customHeight="1">
      <c r="B22" s="297" t="s">
        <v>214</v>
      </c>
      <c r="C22" s="298"/>
      <c r="D22" s="299" t="str">
        <f t="shared" si="0"/>
        <v/>
      </c>
    </row>
    <row r="23" spans="2:4" s="164" customFormat="1" ht="20.100000000000001" customHeight="1">
      <c r="B23" s="297" t="s">
        <v>215</v>
      </c>
      <c r="C23" s="298"/>
      <c r="D23" s="299" t="str">
        <f t="shared" si="0"/>
        <v/>
      </c>
    </row>
    <row r="24" spans="2:4" s="164" customFormat="1" ht="20.100000000000001" customHeight="1">
      <c r="B24" s="297" t="s">
        <v>216</v>
      </c>
      <c r="C24" s="298"/>
      <c r="D24" s="299" t="str">
        <f t="shared" si="0"/>
        <v/>
      </c>
    </row>
    <row r="25" spans="2:4" s="164" customFormat="1" ht="20.100000000000001" customHeight="1">
      <c r="B25" s="297" t="s">
        <v>217</v>
      </c>
      <c r="C25" s="298"/>
      <c r="D25" s="299" t="str">
        <f t="shared" si="0"/>
        <v/>
      </c>
    </row>
    <row r="26" spans="2:4" s="164" customFormat="1" ht="20.100000000000001" customHeight="1">
      <c r="B26" s="297" t="s">
        <v>218</v>
      </c>
      <c r="C26" s="298"/>
      <c r="D26" s="299" t="str">
        <f t="shared" si="0"/>
        <v/>
      </c>
    </row>
    <row r="27" spans="2:4" s="164" customFormat="1" ht="20.100000000000001" customHeight="1">
      <c r="B27" s="297" t="s">
        <v>219</v>
      </c>
      <c r="C27" s="298"/>
      <c r="D27" s="299" t="str">
        <f t="shared" si="0"/>
        <v/>
      </c>
    </row>
    <row r="28" spans="2:4" s="164" customFormat="1" ht="20.100000000000001" customHeight="1">
      <c r="B28" s="297" t="s">
        <v>220</v>
      </c>
      <c r="C28" s="298"/>
      <c r="D28" s="299" t="str">
        <f t="shared" si="0"/>
        <v/>
      </c>
    </row>
    <row r="29" spans="2:4" s="164" customFormat="1" ht="20.100000000000001" customHeight="1">
      <c r="B29" s="297" t="s">
        <v>221</v>
      </c>
      <c r="C29" s="298"/>
      <c r="D29" s="299" t="str">
        <f t="shared" si="0"/>
        <v/>
      </c>
    </row>
    <row r="30" spans="2:4" s="164" customFormat="1" ht="20.100000000000001" customHeight="1">
      <c r="B30" s="297" t="s">
        <v>222</v>
      </c>
      <c r="C30" s="298"/>
      <c r="D30" s="299" t="str">
        <f t="shared" si="0"/>
        <v/>
      </c>
    </row>
    <row r="31" spans="2:4" s="164" customFormat="1" ht="20.100000000000001" customHeight="1">
      <c r="B31" s="300" t="s">
        <v>223</v>
      </c>
      <c r="C31" s="301"/>
      <c r="D31" s="302" t="str">
        <f t="shared" si="0"/>
        <v/>
      </c>
    </row>
    <row r="32" spans="2:4" s="164" customFormat="1" ht="20.100000000000001" customHeight="1">
      <c r="B32" s="303"/>
      <c r="C32" s="304" t="s">
        <v>224</v>
      </c>
      <c r="D32" s="305" t="str">
        <f>IFERROR(AVERAGE(D20:D31),"")</f>
        <v/>
      </c>
    </row>
    <row r="33" spans="1:11" s="164" customFormat="1" ht="20.100000000000001" customHeight="1">
      <c r="B33" s="282"/>
      <c r="C33" s="283"/>
      <c r="D33" s="278"/>
      <c r="E33" s="282"/>
    </row>
    <row r="34" spans="1:11" s="164" customFormat="1" ht="20.100000000000001" customHeight="1"/>
    <row r="35" spans="1:11" s="164" customFormat="1" ht="20.100000000000001" customHeight="1">
      <c r="B35" s="164" t="str">
        <f>IFERROR(C18&amp;"の証憑書類を添付してください。","")</f>
        <v>の証憑書類を添付してください。</v>
      </c>
    </row>
    <row r="36" spans="1:11" s="164" customFormat="1" ht="20.100000000000001" customHeight="1"/>
    <row r="37" spans="1:11" s="164" customFormat="1" ht="20.100000000000001" customHeight="1"/>
    <row r="38" spans="1:11" s="164" customFormat="1" ht="20.100000000000001" customHeight="1"/>
    <row r="39" spans="1:11" s="164" customFormat="1" ht="20.100000000000001" customHeight="1"/>
    <row r="40" spans="1:11" s="164" customFormat="1" ht="20.100000000000001" hidden="1" customHeight="1"/>
    <row r="41" spans="1:11" s="164" customFormat="1" ht="20.100000000000001" hidden="1" customHeight="1">
      <c r="B41" s="306" t="s">
        <v>53</v>
      </c>
    </row>
    <row r="42" spans="1:11" s="164" customFormat="1" ht="20.100000000000001" hidden="1" customHeight="1">
      <c r="B42" s="307" t="s">
        <v>54</v>
      </c>
      <c r="C42" s="164" t="s">
        <v>225</v>
      </c>
      <c r="E42" s="282"/>
      <c r="F42" s="282"/>
    </row>
    <row r="43" spans="1:11" s="164" customFormat="1" ht="20.100000000000001" hidden="1" customHeight="1">
      <c r="B43" s="308" t="s">
        <v>55</v>
      </c>
      <c r="C43" s="164" t="s">
        <v>226</v>
      </c>
      <c r="E43" s="282"/>
      <c r="F43" s="282"/>
    </row>
    <row r="44" spans="1:11" s="164" customFormat="1" ht="20.100000000000001" hidden="1" customHeight="1">
      <c r="B44" s="308" t="s">
        <v>56</v>
      </c>
      <c r="E44" s="282"/>
      <c r="F44" s="282"/>
    </row>
    <row r="45" spans="1:11" s="164" customFormat="1" ht="20.100000000000001" hidden="1" customHeight="1">
      <c r="B45" s="309"/>
      <c r="E45" s="282"/>
      <c r="F45" s="282"/>
      <c r="G45" s="282"/>
      <c r="H45" s="282"/>
    </row>
    <row r="46" spans="1:11" ht="20.100000000000001" hidden="1" customHeight="1">
      <c r="D46" s="266"/>
      <c r="E46" s="266"/>
      <c r="F46" s="266"/>
      <c r="G46" s="266"/>
      <c r="H46" s="266"/>
    </row>
    <row r="47" spans="1:11" s="310" customFormat="1" hidden="1"/>
    <row r="48" spans="1:11" s="310" customFormat="1" hidden="1">
      <c r="A48" s="223"/>
      <c r="B48" s="223"/>
      <c r="C48" s="223"/>
      <c r="D48" s="223"/>
      <c r="E48" s="223"/>
      <c r="F48" s="223"/>
      <c r="G48" s="224"/>
      <c r="H48" s="224"/>
      <c r="I48" s="224"/>
      <c r="J48" s="224"/>
      <c r="K48" s="224"/>
    </row>
    <row r="49" spans="1:11" s="310" customFormat="1" hidden="1">
      <c r="A49" s="311" t="s">
        <v>227</v>
      </c>
      <c r="B49" s="224"/>
      <c r="C49" s="224"/>
      <c r="D49" s="224"/>
      <c r="E49" s="223"/>
      <c r="F49" s="223"/>
      <c r="G49" s="224"/>
      <c r="H49" s="224"/>
      <c r="I49" s="224"/>
      <c r="J49" s="224"/>
      <c r="K49" s="224"/>
    </row>
    <row r="50" spans="1:11" s="310" customFormat="1" ht="15" hidden="1" thickBot="1">
      <c r="A50" s="224" t="s">
        <v>58</v>
      </c>
      <c r="B50" s="223"/>
      <c r="C50" s="312" t="s">
        <v>228</v>
      </c>
      <c r="D50" s="224"/>
      <c r="E50" s="224"/>
      <c r="F50" s="223"/>
      <c r="G50" s="224"/>
      <c r="H50" s="224"/>
      <c r="I50" s="224"/>
      <c r="J50" s="224"/>
      <c r="K50" s="224"/>
    </row>
    <row r="51" spans="1:11" s="310" customFormat="1" hidden="1">
      <c r="A51" s="313" t="s">
        <v>51</v>
      </c>
      <c r="B51" s="314">
        <f>C8</f>
        <v>0</v>
      </c>
      <c r="C51" s="665" t="s">
        <v>229</v>
      </c>
      <c r="D51" s="666"/>
      <c r="E51" s="667"/>
      <c r="F51" s="223"/>
      <c r="G51" s="224"/>
      <c r="H51" s="223"/>
      <c r="I51" s="223"/>
      <c r="J51" s="224"/>
      <c r="K51" s="224"/>
    </row>
    <row r="52" spans="1:11" s="310" customFormat="1" hidden="1">
      <c r="A52" s="315" t="s">
        <v>230</v>
      </c>
      <c r="B52" s="316">
        <f>C10</f>
        <v>0</v>
      </c>
      <c r="C52" s="668"/>
      <c r="D52" s="669"/>
      <c r="E52" s="670"/>
      <c r="F52" s="223"/>
      <c r="G52" s="224"/>
      <c r="H52" s="223"/>
      <c r="I52" s="223"/>
      <c r="J52" s="224"/>
      <c r="K52" s="224"/>
    </row>
    <row r="53" spans="1:11" s="310" customFormat="1" hidden="1">
      <c r="A53" s="317" t="s">
        <v>231</v>
      </c>
      <c r="B53" s="316">
        <f>C9</f>
        <v>0</v>
      </c>
      <c r="C53" s="668"/>
      <c r="D53" s="669"/>
      <c r="E53" s="670"/>
      <c r="F53" s="223"/>
      <c r="G53" s="224"/>
      <c r="H53" s="223"/>
      <c r="I53" s="223"/>
      <c r="J53" s="224"/>
      <c r="K53" s="224"/>
    </row>
    <row r="54" spans="1:11" s="310" customFormat="1" hidden="1">
      <c r="A54" s="318" t="s">
        <v>4</v>
      </c>
      <c r="B54" s="316">
        <f>C11</f>
        <v>0</v>
      </c>
      <c r="C54" s="319" t="s">
        <v>232</v>
      </c>
      <c r="D54" s="320"/>
      <c r="E54" s="321"/>
      <c r="F54" s="223"/>
      <c r="G54" s="224" t="s">
        <v>66</v>
      </c>
      <c r="H54" s="223"/>
      <c r="I54" s="223"/>
      <c r="J54" s="224"/>
      <c r="K54" s="224"/>
    </row>
    <row r="55" spans="1:11" s="310" customFormat="1" hidden="1">
      <c r="A55" s="318" t="s">
        <v>233</v>
      </c>
      <c r="B55" s="322">
        <f>C12</f>
        <v>0</v>
      </c>
      <c r="C55" s="323" t="s">
        <v>234</v>
      </c>
      <c r="D55" s="324" t="s">
        <v>235</v>
      </c>
      <c r="E55" s="325" t="s">
        <v>236</v>
      </c>
      <c r="F55" s="223"/>
      <c r="G55" s="326" t="s">
        <v>237</v>
      </c>
      <c r="H55" s="327"/>
      <c r="I55" s="328" t="s">
        <v>55</v>
      </c>
      <c r="J55" s="329"/>
      <c r="K55" s="224"/>
    </row>
    <row r="56" spans="1:11" s="310" customFormat="1" hidden="1">
      <c r="A56" s="330"/>
      <c r="B56" s="331"/>
      <c r="C56" s="332" t="s">
        <v>238</v>
      </c>
      <c r="D56" s="333" t="s">
        <v>239</v>
      </c>
      <c r="E56" s="334" t="s">
        <v>240</v>
      </c>
      <c r="F56" s="223"/>
      <c r="G56" s="335" t="s">
        <v>241</v>
      </c>
      <c r="H56" s="336" t="s">
        <v>242</v>
      </c>
      <c r="I56" s="337" t="s">
        <v>241</v>
      </c>
      <c r="J56" s="338" t="s">
        <v>242</v>
      </c>
      <c r="K56" s="224"/>
    </row>
    <row r="57" spans="1:11" s="310" customFormat="1" hidden="1">
      <c r="A57" s="339" t="s">
        <v>243</v>
      </c>
      <c r="B57" s="340">
        <f t="shared" ref="B57:B68" si="1">C20</f>
        <v>0</v>
      </c>
      <c r="C57" s="341">
        <f>IF($B$51="空冷式（空冷散水式含む）",$G57,$I57)</f>
        <v>103</v>
      </c>
      <c r="D57" s="342">
        <f>IF($B$51="空冷式（空冷散水式含む）",$H57,$J57)</f>
        <v>95</v>
      </c>
      <c r="E57" s="343">
        <f>ROUND(D57*100/C57,0)</f>
        <v>92</v>
      </c>
      <c r="F57" s="223"/>
      <c r="G57" s="344">
        <f>IF($B$55&lt;37,VLOOKUP($B57,$B$76:$H$80,MATCH($B$52,$B$75:$H$75,1)),VLOOKUP($B57,$B$95:$H$99,MATCH($B$52,$B$94:$H$94),1))</f>
        <v>115</v>
      </c>
      <c r="H57" s="345">
        <f>IF($B$55&lt;37,VLOOKUP($B57,$B$84:$H$88,MATCH($B$52,$B$83:$H$83,1)),VLOOKUP($B57,$B$103:$H$107,MATCH($B$52,$B$102:$H$102,1)))</f>
        <v>82</v>
      </c>
      <c r="I57" s="346">
        <f>VLOOKUP($B57,$B$115:$H$119,MATCH($B$52,$B$114:$H$114,1))</f>
        <v>103</v>
      </c>
      <c r="J57" s="347">
        <f>VLOOKUP($B57,$B$123:$H$127,MATCH($B$52,$B$122:$H$122,1))</f>
        <v>95</v>
      </c>
      <c r="K57" s="224"/>
    </row>
    <row r="58" spans="1:11" s="310" customFormat="1" hidden="1">
      <c r="A58" s="339" t="s">
        <v>244</v>
      </c>
      <c r="B58" s="340">
        <f t="shared" si="1"/>
        <v>0</v>
      </c>
      <c r="C58" s="339">
        <f t="shared" ref="C58:C68" si="2">IF($B$51="空冷式（空冷散水式含む）",$G58,$I58)</f>
        <v>103</v>
      </c>
      <c r="D58" s="348">
        <f t="shared" ref="D58:D68" si="3">IF($B$51="空冷式（空冷散水式含む）",$H58,$J58)</f>
        <v>95</v>
      </c>
      <c r="E58" s="349">
        <f t="shared" ref="E58:E68" si="4">ROUND(D58*100/C58,0)</f>
        <v>92</v>
      </c>
      <c r="F58" s="223"/>
      <c r="G58" s="350">
        <f t="shared" ref="G58:G68" si="5">IF($B$55&lt;37,VLOOKUP($B58,$B$76:$H$80,MATCH($B$52,$B$75:$H$75,1)),VLOOKUP($B58,$B$95:$H$99,MATCH($B$52,$B$94:$H$94),1))</f>
        <v>115</v>
      </c>
      <c r="H58" s="351">
        <f t="shared" ref="H58:H68" si="6">IF($B$55&lt;37,VLOOKUP($B58,$B$84:$H$88,MATCH($B$52,$B$83:$H$83,1)),VLOOKUP($B58,$B$103:$H$107,MATCH($B$52,$B$102:$H$102,1)))</f>
        <v>82</v>
      </c>
      <c r="I58" s="352">
        <f t="shared" ref="I58:I68" si="7">VLOOKUP($B58,$B$115:$H$119,MATCH($B$52,$B$114:$H$114,1))</f>
        <v>103</v>
      </c>
      <c r="J58" s="353">
        <f t="shared" ref="J58:J68" si="8">VLOOKUP($B58,$B$123:$H$127,MATCH($B$52,$B$122:$H$122,1))</f>
        <v>95</v>
      </c>
      <c r="K58" s="224"/>
    </row>
    <row r="59" spans="1:11" s="310" customFormat="1" hidden="1">
      <c r="A59" s="339" t="s">
        <v>245</v>
      </c>
      <c r="B59" s="340">
        <f t="shared" si="1"/>
        <v>0</v>
      </c>
      <c r="C59" s="339">
        <f t="shared" si="2"/>
        <v>103</v>
      </c>
      <c r="D59" s="348">
        <f t="shared" si="3"/>
        <v>95</v>
      </c>
      <c r="E59" s="349">
        <f t="shared" si="4"/>
        <v>92</v>
      </c>
      <c r="F59" s="223"/>
      <c r="G59" s="350">
        <f t="shared" si="5"/>
        <v>115</v>
      </c>
      <c r="H59" s="351">
        <f t="shared" si="6"/>
        <v>82</v>
      </c>
      <c r="I59" s="352">
        <f t="shared" si="7"/>
        <v>103</v>
      </c>
      <c r="J59" s="353">
        <f t="shared" si="8"/>
        <v>95</v>
      </c>
      <c r="K59" s="224"/>
    </row>
    <row r="60" spans="1:11" s="310" customFormat="1" hidden="1">
      <c r="A60" s="339" t="s">
        <v>215</v>
      </c>
      <c r="B60" s="340">
        <f t="shared" si="1"/>
        <v>0</v>
      </c>
      <c r="C60" s="339">
        <f t="shared" si="2"/>
        <v>103</v>
      </c>
      <c r="D60" s="348">
        <f t="shared" si="3"/>
        <v>95</v>
      </c>
      <c r="E60" s="349">
        <f t="shared" si="4"/>
        <v>92</v>
      </c>
      <c r="F60" s="223"/>
      <c r="G60" s="350">
        <f t="shared" si="5"/>
        <v>115</v>
      </c>
      <c r="H60" s="351">
        <f t="shared" si="6"/>
        <v>82</v>
      </c>
      <c r="I60" s="352">
        <f t="shared" si="7"/>
        <v>103</v>
      </c>
      <c r="J60" s="353">
        <f t="shared" si="8"/>
        <v>95</v>
      </c>
      <c r="K60" s="224"/>
    </row>
    <row r="61" spans="1:11" s="310" customFormat="1" hidden="1">
      <c r="A61" s="339" t="s">
        <v>216</v>
      </c>
      <c r="B61" s="340">
        <f t="shared" si="1"/>
        <v>0</v>
      </c>
      <c r="C61" s="339">
        <f t="shared" si="2"/>
        <v>103</v>
      </c>
      <c r="D61" s="348">
        <f t="shared" si="3"/>
        <v>95</v>
      </c>
      <c r="E61" s="349">
        <f t="shared" si="4"/>
        <v>92</v>
      </c>
      <c r="F61" s="223"/>
      <c r="G61" s="350">
        <f t="shared" si="5"/>
        <v>115</v>
      </c>
      <c r="H61" s="351">
        <f t="shared" si="6"/>
        <v>82</v>
      </c>
      <c r="I61" s="352">
        <f t="shared" si="7"/>
        <v>103</v>
      </c>
      <c r="J61" s="353">
        <f t="shared" si="8"/>
        <v>95</v>
      </c>
      <c r="K61" s="224"/>
    </row>
    <row r="62" spans="1:11" s="310" customFormat="1" hidden="1">
      <c r="A62" s="339" t="s">
        <v>217</v>
      </c>
      <c r="B62" s="340">
        <f t="shared" si="1"/>
        <v>0</v>
      </c>
      <c r="C62" s="339">
        <f t="shared" si="2"/>
        <v>103</v>
      </c>
      <c r="D62" s="348">
        <f t="shared" si="3"/>
        <v>95</v>
      </c>
      <c r="E62" s="349">
        <f t="shared" si="4"/>
        <v>92</v>
      </c>
      <c r="F62" s="223"/>
      <c r="G62" s="350">
        <f t="shared" si="5"/>
        <v>115</v>
      </c>
      <c r="H62" s="351">
        <f t="shared" si="6"/>
        <v>82</v>
      </c>
      <c r="I62" s="352">
        <f t="shared" si="7"/>
        <v>103</v>
      </c>
      <c r="J62" s="353">
        <f t="shared" si="8"/>
        <v>95</v>
      </c>
      <c r="K62" s="224"/>
    </row>
    <row r="63" spans="1:11" s="310" customFormat="1" hidden="1">
      <c r="A63" s="339" t="s">
        <v>218</v>
      </c>
      <c r="B63" s="340">
        <f t="shared" si="1"/>
        <v>0</v>
      </c>
      <c r="C63" s="339">
        <f t="shared" si="2"/>
        <v>103</v>
      </c>
      <c r="D63" s="348">
        <f t="shared" si="3"/>
        <v>95</v>
      </c>
      <c r="E63" s="349">
        <f t="shared" si="4"/>
        <v>92</v>
      </c>
      <c r="F63" s="223"/>
      <c r="G63" s="350">
        <f t="shared" si="5"/>
        <v>115</v>
      </c>
      <c r="H63" s="351">
        <f t="shared" si="6"/>
        <v>82</v>
      </c>
      <c r="I63" s="352">
        <f t="shared" si="7"/>
        <v>103</v>
      </c>
      <c r="J63" s="353">
        <f t="shared" si="8"/>
        <v>95</v>
      </c>
      <c r="K63" s="224"/>
    </row>
    <row r="64" spans="1:11" s="310" customFormat="1" hidden="1">
      <c r="A64" s="339" t="s">
        <v>219</v>
      </c>
      <c r="B64" s="340">
        <f t="shared" si="1"/>
        <v>0</v>
      </c>
      <c r="C64" s="339">
        <f t="shared" si="2"/>
        <v>103</v>
      </c>
      <c r="D64" s="348">
        <f t="shared" si="3"/>
        <v>95</v>
      </c>
      <c r="E64" s="349">
        <f t="shared" si="4"/>
        <v>92</v>
      </c>
      <c r="F64" s="223"/>
      <c r="G64" s="350">
        <f t="shared" si="5"/>
        <v>115</v>
      </c>
      <c r="H64" s="354">
        <f t="shared" si="6"/>
        <v>82</v>
      </c>
      <c r="I64" s="352">
        <f t="shared" si="7"/>
        <v>103</v>
      </c>
      <c r="J64" s="353">
        <f t="shared" si="8"/>
        <v>95</v>
      </c>
      <c r="K64" s="224"/>
    </row>
    <row r="65" spans="1:11" s="310" customFormat="1" hidden="1">
      <c r="A65" s="339" t="s">
        <v>220</v>
      </c>
      <c r="B65" s="340">
        <f t="shared" si="1"/>
        <v>0</v>
      </c>
      <c r="C65" s="339">
        <f t="shared" si="2"/>
        <v>103</v>
      </c>
      <c r="D65" s="348">
        <f t="shared" si="3"/>
        <v>95</v>
      </c>
      <c r="E65" s="349">
        <f t="shared" si="4"/>
        <v>92</v>
      </c>
      <c r="F65" s="223"/>
      <c r="G65" s="350">
        <f t="shared" si="5"/>
        <v>115</v>
      </c>
      <c r="H65" s="351">
        <f t="shared" si="6"/>
        <v>82</v>
      </c>
      <c r="I65" s="352">
        <f t="shared" si="7"/>
        <v>103</v>
      </c>
      <c r="J65" s="353">
        <f t="shared" si="8"/>
        <v>95</v>
      </c>
      <c r="K65" s="224"/>
    </row>
    <row r="66" spans="1:11" s="310" customFormat="1" hidden="1">
      <c r="A66" s="339" t="s">
        <v>221</v>
      </c>
      <c r="B66" s="340">
        <f t="shared" si="1"/>
        <v>0</v>
      </c>
      <c r="C66" s="339">
        <f t="shared" si="2"/>
        <v>103</v>
      </c>
      <c r="D66" s="348">
        <f t="shared" si="3"/>
        <v>95</v>
      </c>
      <c r="E66" s="349">
        <f t="shared" si="4"/>
        <v>92</v>
      </c>
      <c r="F66" s="223"/>
      <c r="G66" s="350">
        <f t="shared" si="5"/>
        <v>115</v>
      </c>
      <c r="H66" s="351">
        <f t="shared" si="6"/>
        <v>82</v>
      </c>
      <c r="I66" s="352">
        <f t="shared" si="7"/>
        <v>103</v>
      </c>
      <c r="J66" s="353">
        <f t="shared" si="8"/>
        <v>95</v>
      </c>
      <c r="K66" s="224"/>
    </row>
    <row r="67" spans="1:11" s="310" customFormat="1" hidden="1">
      <c r="A67" s="339" t="s">
        <v>222</v>
      </c>
      <c r="B67" s="340">
        <f t="shared" si="1"/>
        <v>0</v>
      </c>
      <c r="C67" s="339">
        <f t="shared" si="2"/>
        <v>103</v>
      </c>
      <c r="D67" s="348">
        <f t="shared" si="3"/>
        <v>95</v>
      </c>
      <c r="E67" s="349">
        <f t="shared" si="4"/>
        <v>92</v>
      </c>
      <c r="F67" s="223"/>
      <c r="G67" s="350">
        <f t="shared" si="5"/>
        <v>115</v>
      </c>
      <c r="H67" s="351">
        <f t="shared" si="6"/>
        <v>82</v>
      </c>
      <c r="I67" s="352">
        <f t="shared" si="7"/>
        <v>103</v>
      </c>
      <c r="J67" s="353">
        <f t="shared" si="8"/>
        <v>95</v>
      </c>
      <c r="K67" s="224"/>
    </row>
    <row r="68" spans="1:11" s="310" customFormat="1" ht="15" hidden="1" thickBot="1">
      <c r="A68" s="355" t="s">
        <v>223</v>
      </c>
      <c r="B68" s="356">
        <f t="shared" si="1"/>
        <v>0</v>
      </c>
      <c r="C68" s="355">
        <f t="shared" si="2"/>
        <v>103</v>
      </c>
      <c r="D68" s="357">
        <f t="shared" si="3"/>
        <v>95</v>
      </c>
      <c r="E68" s="358">
        <f t="shared" si="4"/>
        <v>92</v>
      </c>
      <c r="F68" s="223"/>
      <c r="G68" s="359">
        <f t="shared" si="5"/>
        <v>115</v>
      </c>
      <c r="H68" s="360">
        <f t="shared" si="6"/>
        <v>82</v>
      </c>
      <c r="I68" s="361">
        <f t="shared" si="7"/>
        <v>103</v>
      </c>
      <c r="J68" s="362">
        <f t="shared" si="8"/>
        <v>95</v>
      </c>
      <c r="K68" s="224"/>
    </row>
    <row r="69" spans="1:11" s="310" customFormat="1" ht="15" hidden="1" thickBot="1">
      <c r="A69" s="223"/>
      <c r="B69" s="223"/>
      <c r="C69" s="224"/>
      <c r="D69" s="363" t="s">
        <v>246</v>
      </c>
      <c r="E69" s="364">
        <f>ROUND(AVERAGE(E57:E68),0)</f>
        <v>92</v>
      </c>
      <c r="F69" s="224"/>
      <c r="G69" s="224"/>
      <c r="H69" s="224"/>
      <c r="I69" s="224"/>
      <c r="J69" s="224"/>
      <c r="K69" s="224"/>
    </row>
    <row r="70" spans="1:11" s="310" customFormat="1" hidden="1">
      <c r="A70" s="223"/>
      <c r="B70" s="223"/>
      <c r="C70" s="224"/>
      <c r="D70" s="223"/>
      <c r="E70" s="365"/>
      <c r="F70" s="224"/>
      <c r="G70" s="224"/>
      <c r="H70" s="224"/>
      <c r="I70" s="224"/>
      <c r="J70" s="224"/>
      <c r="K70" s="224"/>
    </row>
    <row r="71" spans="1:11" s="310" customFormat="1" hidden="1">
      <c r="A71" s="223"/>
      <c r="B71" s="223"/>
      <c r="C71" s="224"/>
      <c r="D71" s="223"/>
      <c r="E71" s="365"/>
      <c r="F71" s="224"/>
      <c r="G71" s="224"/>
      <c r="H71" s="224"/>
      <c r="I71" s="224"/>
      <c r="J71" s="224"/>
      <c r="K71" s="224"/>
    </row>
    <row r="72" spans="1:11" s="310" customFormat="1" hidden="1">
      <c r="A72" s="312" t="s">
        <v>247</v>
      </c>
      <c r="B72" s="223"/>
      <c r="C72" s="224" t="s">
        <v>248</v>
      </c>
      <c r="D72" s="312"/>
      <c r="E72" s="312"/>
      <c r="F72" s="312"/>
      <c r="G72" s="312"/>
      <c r="H72" s="366"/>
      <c r="I72" s="312"/>
      <c r="J72" s="224"/>
      <c r="K72" s="224"/>
    </row>
    <row r="73" spans="1:11" s="310" customFormat="1" ht="15" hidden="1" thickBot="1">
      <c r="A73" s="312" t="s">
        <v>249</v>
      </c>
      <c r="B73" s="312"/>
      <c r="C73" s="224" t="s">
        <v>250</v>
      </c>
      <c r="D73" s="312"/>
      <c r="E73" s="312"/>
      <c r="F73" s="312"/>
      <c r="G73" s="312"/>
      <c r="H73" s="312"/>
      <c r="I73" s="367"/>
      <c r="J73" s="224"/>
      <c r="K73" s="224"/>
    </row>
    <row r="74" spans="1:11" s="310" customFormat="1" hidden="1">
      <c r="A74" s="368" t="s">
        <v>251</v>
      </c>
      <c r="B74" s="369"/>
      <c r="C74" s="370" t="s">
        <v>60</v>
      </c>
      <c r="D74" s="371"/>
      <c r="E74" s="371"/>
      <c r="F74" s="371"/>
      <c r="G74" s="371"/>
      <c r="H74" s="372"/>
      <c r="I74" s="312"/>
      <c r="J74" s="224"/>
      <c r="K74" s="224"/>
    </row>
    <row r="75" spans="1:11" s="310" customFormat="1" hidden="1">
      <c r="A75" s="373"/>
      <c r="B75" s="374"/>
      <c r="C75" s="375">
        <v>-65</v>
      </c>
      <c r="D75" s="360">
        <v>-40</v>
      </c>
      <c r="E75" s="360">
        <v>-25</v>
      </c>
      <c r="F75" s="360">
        <v>-10</v>
      </c>
      <c r="G75" s="360">
        <v>5</v>
      </c>
      <c r="H75" s="376">
        <v>10</v>
      </c>
      <c r="I75" s="312"/>
      <c r="J75" s="224"/>
      <c r="K75" s="224"/>
    </row>
    <row r="76" spans="1:11" s="310" customFormat="1" hidden="1">
      <c r="A76" s="377" t="s">
        <v>231</v>
      </c>
      <c r="B76" s="378">
        <v>-65</v>
      </c>
      <c r="C76" s="379">
        <v>110</v>
      </c>
      <c r="D76" s="345">
        <v>110</v>
      </c>
      <c r="E76" s="345">
        <v>114</v>
      </c>
      <c r="F76" s="345">
        <v>115</v>
      </c>
      <c r="G76" s="345">
        <v>116</v>
      </c>
      <c r="H76" s="380">
        <v>116</v>
      </c>
      <c r="I76" s="224" t="s">
        <v>252</v>
      </c>
      <c r="J76" s="224"/>
      <c r="K76" s="224"/>
    </row>
    <row r="77" spans="1:11" s="310" customFormat="1" hidden="1">
      <c r="A77" s="381"/>
      <c r="B77" s="382">
        <v>20</v>
      </c>
      <c r="C77" s="383">
        <v>110</v>
      </c>
      <c r="D77" s="351">
        <v>110</v>
      </c>
      <c r="E77" s="351">
        <v>114</v>
      </c>
      <c r="F77" s="351">
        <v>115</v>
      </c>
      <c r="G77" s="351">
        <v>116</v>
      </c>
      <c r="H77" s="384">
        <v>116</v>
      </c>
      <c r="I77" s="224" t="s">
        <v>253</v>
      </c>
      <c r="J77" s="224"/>
      <c r="K77" s="224"/>
    </row>
    <row r="78" spans="1:11" s="310" customFormat="1" hidden="1">
      <c r="A78" s="381"/>
      <c r="B78" s="382">
        <v>32</v>
      </c>
      <c r="C78" s="383">
        <v>100</v>
      </c>
      <c r="D78" s="351">
        <v>100</v>
      </c>
      <c r="E78" s="351">
        <v>100</v>
      </c>
      <c r="F78" s="351">
        <v>100</v>
      </c>
      <c r="G78" s="351">
        <v>100</v>
      </c>
      <c r="H78" s="384">
        <v>100</v>
      </c>
      <c r="I78" s="224" t="s">
        <v>254</v>
      </c>
      <c r="J78" s="224"/>
      <c r="K78" s="224"/>
    </row>
    <row r="79" spans="1:11" s="310" customFormat="1" hidden="1">
      <c r="A79" s="381"/>
      <c r="B79" s="382">
        <v>35</v>
      </c>
      <c r="C79" s="383">
        <v>95</v>
      </c>
      <c r="D79" s="351">
        <v>95</v>
      </c>
      <c r="E79" s="351">
        <v>96</v>
      </c>
      <c r="F79" s="351">
        <v>96</v>
      </c>
      <c r="G79" s="351">
        <v>95</v>
      </c>
      <c r="H79" s="384">
        <v>95</v>
      </c>
      <c r="I79" s="224"/>
      <c r="J79" s="224"/>
      <c r="K79" s="224"/>
    </row>
    <row r="80" spans="1:11" s="310" customFormat="1" ht="15" hidden="1" thickBot="1">
      <c r="A80" s="385"/>
      <c r="B80" s="386">
        <v>40</v>
      </c>
      <c r="C80" s="387">
        <v>87</v>
      </c>
      <c r="D80" s="388">
        <v>87</v>
      </c>
      <c r="E80" s="388">
        <v>89</v>
      </c>
      <c r="F80" s="388">
        <v>88</v>
      </c>
      <c r="G80" s="388">
        <v>86</v>
      </c>
      <c r="H80" s="389">
        <v>86</v>
      </c>
      <c r="I80" s="224"/>
      <c r="J80" s="224"/>
      <c r="K80" s="224"/>
    </row>
    <row r="81" spans="1:11" s="310" customFormat="1" ht="15" hidden="1" thickBot="1">
      <c r="A81" s="224"/>
      <c r="B81" s="223"/>
      <c r="C81" s="223"/>
      <c r="D81" s="223"/>
      <c r="E81" s="223"/>
      <c r="F81" s="223"/>
      <c r="G81" s="223"/>
      <c r="H81" s="223"/>
      <c r="I81" s="224"/>
      <c r="J81" s="224"/>
      <c r="K81" s="224"/>
    </row>
    <row r="82" spans="1:11" s="310" customFormat="1" hidden="1">
      <c r="A82" s="368" t="s">
        <v>255</v>
      </c>
      <c r="B82" s="390"/>
      <c r="C82" s="391" t="s">
        <v>60</v>
      </c>
      <c r="D82" s="392"/>
      <c r="E82" s="392"/>
      <c r="F82" s="392"/>
      <c r="G82" s="392"/>
      <c r="H82" s="393"/>
      <c r="I82" s="224"/>
      <c r="J82" s="224"/>
      <c r="K82" s="224"/>
    </row>
    <row r="83" spans="1:11" s="310" customFormat="1" hidden="1">
      <c r="A83" s="373"/>
      <c r="B83" s="374"/>
      <c r="C83" s="375">
        <v>-65</v>
      </c>
      <c r="D83" s="360">
        <v>-40</v>
      </c>
      <c r="E83" s="360">
        <v>-25</v>
      </c>
      <c r="F83" s="360">
        <v>-10</v>
      </c>
      <c r="G83" s="360">
        <v>5</v>
      </c>
      <c r="H83" s="376">
        <v>10</v>
      </c>
      <c r="I83" s="224"/>
      <c r="J83" s="224"/>
      <c r="K83" s="224"/>
    </row>
    <row r="84" spans="1:11" s="310" customFormat="1" hidden="1">
      <c r="A84" s="377" t="s">
        <v>231</v>
      </c>
      <c r="B84" s="378">
        <v>-65</v>
      </c>
      <c r="C84" s="379">
        <v>77</v>
      </c>
      <c r="D84" s="345">
        <v>77</v>
      </c>
      <c r="E84" s="345">
        <v>79</v>
      </c>
      <c r="F84" s="345">
        <v>82</v>
      </c>
      <c r="G84" s="345">
        <v>84</v>
      </c>
      <c r="H84" s="380">
        <v>84</v>
      </c>
      <c r="I84" s="224"/>
      <c r="J84" s="224"/>
      <c r="K84" s="224"/>
    </row>
    <row r="85" spans="1:11" s="310" customFormat="1" hidden="1">
      <c r="A85" s="381"/>
      <c r="B85" s="382">
        <v>20</v>
      </c>
      <c r="C85" s="383">
        <v>77</v>
      </c>
      <c r="D85" s="351">
        <v>77</v>
      </c>
      <c r="E85" s="351">
        <v>79</v>
      </c>
      <c r="F85" s="351">
        <v>82</v>
      </c>
      <c r="G85" s="351">
        <v>84</v>
      </c>
      <c r="H85" s="384">
        <v>84</v>
      </c>
      <c r="I85" s="224"/>
      <c r="J85" s="224"/>
      <c r="K85" s="224"/>
    </row>
    <row r="86" spans="1:11" s="310" customFormat="1" hidden="1">
      <c r="A86" s="381"/>
      <c r="B86" s="382">
        <v>32</v>
      </c>
      <c r="C86" s="383">
        <v>100</v>
      </c>
      <c r="D86" s="351">
        <v>100</v>
      </c>
      <c r="E86" s="351">
        <v>100</v>
      </c>
      <c r="F86" s="351">
        <v>100</v>
      </c>
      <c r="G86" s="351">
        <v>100</v>
      </c>
      <c r="H86" s="384">
        <v>100</v>
      </c>
      <c r="I86" s="224"/>
      <c r="J86" s="224"/>
      <c r="K86" s="224"/>
    </row>
    <row r="87" spans="1:11" s="310" customFormat="1" hidden="1">
      <c r="A87" s="381"/>
      <c r="B87" s="382">
        <v>35</v>
      </c>
      <c r="C87" s="383">
        <v>108</v>
      </c>
      <c r="D87" s="351">
        <v>108</v>
      </c>
      <c r="E87" s="351">
        <v>108</v>
      </c>
      <c r="F87" s="351">
        <v>106</v>
      </c>
      <c r="G87" s="351">
        <v>103</v>
      </c>
      <c r="H87" s="384">
        <v>103</v>
      </c>
      <c r="I87" s="224"/>
      <c r="J87" s="224"/>
      <c r="K87" s="224"/>
    </row>
    <row r="88" spans="1:11" s="310" customFormat="1" ht="15" hidden="1" thickBot="1">
      <c r="A88" s="385"/>
      <c r="B88" s="386">
        <v>40</v>
      </c>
      <c r="C88" s="387">
        <v>121</v>
      </c>
      <c r="D88" s="388">
        <v>121</v>
      </c>
      <c r="E88" s="388">
        <v>121</v>
      </c>
      <c r="F88" s="388">
        <v>117</v>
      </c>
      <c r="G88" s="388">
        <v>109</v>
      </c>
      <c r="H88" s="389">
        <v>109</v>
      </c>
      <c r="I88" s="224"/>
      <c r="J88" s="224"/>
      <c r="K88" s="224"/>
    </row>
    <row r="89" spans="1:11" s="310" customFormat="1" hidden="1">
      <c r="A89" s="224"/>
      <c r="B89" s="224"/>
      <c r="C89" s="224"/>
      <c r="D89" s="224"/>
      <c r="E89" s="224"/>
      <c r="F89" s="224"/>
      <c r="G89" s="224"/>
      <c r="H89" s="224"/>
      <c r="I89" s="224"/>
      <c r="J89" s="224"/>
      <c r="K89" s="224"/>
    </row>
    <row r="90" spans="1:11" s="310" customFormat="1" hidden="1">
      <c r="A90" s="224"/>
      <c r="B90" s="224"/>
      <c r="C90" s="224"/>
      <c r="D90" s="224"/>
      <c r="E90" s="224"/>
      <c r="F90" s="224"/>
      <c r="G90" s="224"/>
      <c r="H90" s="224"/>
      <c r="I90" s="224"/>
      <c r="J90" s="224"/>
      <c r="K90" s="224"/>
    </row>
    <row r="91" spans="1:11" s="310" customFormat="1" hidden="1">
      <c r="A91" s="224"/>
      <c r="B91" s="224"/>
      <c r="C91" s="224" t="s">
        <v>248</v>
      </c>
      <c r="D91" s="224"/>
      <c r="E91" s="224"/>
      <c r="F91" s="224"/>
      <c r="G91" s="224"/>
      <c r="H91" s="224"/>
      <c r="I91" s="224"/>
      <c r="J91" s="224"/>
      <c r="K91" s="224"/>
    </row>
    <row r="92" spans="1:11" s="310" customFormat="1" ht="15" hidden="1" thickBot="1">
      <c r="A92" s="312" t="s">
        <v>249</v>
      </c>
      <c r="B92" s="312"/>
      <c r="C92" s="224" t="s">
        <v>256</v>
      </c>
      <c r="D92" s="312"/>
      <c r="E92" s="312"/>
      <c r="F92" s="312"/>
      <c r="G92" s="312"/>
      <c r="H92" s="312"/>
      <c r="I92" s="224"/>
      <c r="J92" s="224"/>
      <c r="K92" s="224"/>
    </row>
    <row r="93" spans="1:11" s="310" customFormat="1" hidden="1">
      <c r="A93" s="368" t="s">
        <v>251</v>
      </c>
      <c r="B93" s="369"/>
      <c r="C93" s="370" t="s">
        <v>60</v>
      </c>
      <c r="D93" s="371"/>
      <c r="E93" s="371"/>
      <c r="F93" s="371"/>
      <c r="G93" s="371"/>
      <c r="H93" s="372"/>
      <c r="I93" s="224"/>
      <c r="J93" s="224"/>
      <c r="K93" s="224"/>
    </row>
    <row r="94" spans="1:11" s="310" customFormat="1" hidden="1">
      <c r="A94" s="373"/>
      <c r="B94" s="374"/>
      <c r="C94" s="375">
        <v>-50</v>
      </c>
      <c r="D94" s="360">
        <v>-45</v>
      </c>
      <c r="E94" s="360">
        <v>-40</v>
      </c>
      <c r="F94" s="360">
        <v>-35</v>
      </c>
      <c r="G94" s="360">
        <v>-30</v>
      </c>
      <c r="H94" s="376"/>
      <c r="I94" s="224"/>
      <c r="J94" s="224"/>
      <c r="K94" s="224"/>
    </row>
    <row r="95" spans="1:11" s="310" customFormat="1" hidden="1">
      <c r="A95" s="377" t="s">
        <v>231</v>
      </c>
      <c r="B95" s="378">
        <v>-65</v>
      </c>
      <c r="C95" s="379">
        <v>106</v>
      </c>
      <c r="D95" s="345">
        <v>100</v>
      </c>
      <c r="E95" s="345">
        <v>101</v>
      </c>
      <c r="F95" s="345">
        <v>105</v>
      </c>
      <c r="G95" s="345">
        <v>112</v>
      </c>
      <c r="H95" s="380"/>
      <c r="I95" s="224" t="s">
        <v>252</v>
      </c>
      <c r="J95" s="224"/>
      <c r="K95" s="224"/>
    </row>
    <row r="96" spans="1:11" s="310" customFormat="1" hidden="1">
      <c r="A96" s="381"/>
      <c r="B96" s="382">
        <v>25</v>
      </c>
      <c r="C96" s="383">
        <v>106</v>
      </c>
      <c r="D96" s="383">
        <v>100</v>
      </c>
      <c r="E96" s="383">
        <v>101</v>
      </c>
      <c r="F96" s="383">
        <v>105</v>
      </c>
      <c r="G96" s="383">
        <v>112</v>
      </c>
      <c r="H96" s="384"/>
      <c r="I96" s="224" t="s">
        <v>257</v>
      </c>
      <c r="J96" s="224"/>
      <c r="K96" s="224"/>
    </row>
    <row r="97" spans="1:11" s="310" customFormat="1" hidden="1">
      <c r="A97" s="381"/>
      <c r="B97" s="382">
        <v>32</v>
      </c>
      <c r="C97" s="383">
        <v>100</v>
      </c>
      <c r="D97" s="351">
        <v>100</v>
      </c>
      <c r="E97" s="351">
        <v>100</v>
      </c>
      <c r="F97" s="351">
        <v>100</v>
      </c>
      <c r="G97" s="351">
        <v>100</v>
      </c>
      <c r="H97" s="384"/>
      <c r="I97" s="224" t="s">
        <v>258</v>
      </c>
      <c r="J97" s="224"/>
      <c r="K97" s="224"/>
    </row>
    <row r="98" spans="1:11" s="310" customFormat="1" hidden="1">
      <c r="A98" s="381"/>
      <c r="B98" s="382">
        <v>35</v>
      </c>
      <c r="C98" s="394">
        <v>95</v>
      </c>
      <c r="D98" s="351">
        <v>95</v>
      </c>
      <c r="E98" s="351">
        <v>95</v>
      </c>
      <c r="F98" s="351">
        <v>95</v>
      </c>
      <c r="G98" s="351">
        <v>94</v>
      </c>
      <c r="H98" s="384"/>
      <c r="I98" s="224"/>
      <c r="J98" s="224"/>
      <c r="K98" s="224"/>
    </row>
    <row r="99" spans="1:11" s="310" customFormat="1" ht="15" hidden="1" thickBot="1">
      <c r="A99" s="385"/>
      <c r="B99" s="386"/>
      <c r="C99" s="387"/>
      <c r="D99" s="388"/>
      <c r="E99" s="388"/>
      <c r="F99" s="388"/>
      <c r="G99" s="388"/>
      <c r="H99" s="389"/>
      <c r="I99" s="224"/>
      <c r="J99" s="224"/>
      <c r="K99" s="224"/>
    </row>
    <row r="100" spans="1:11" s="310" customFormat="1" ht="15" hidden="1" thickBot="1">
      <c r="A100" s="224"/>
      <c r="B100" s="223"/>
      <c r="C100" s="223"/>
      <c r="D100" s="223"/>
      <c r="E100" s="223"/>
      <c r="F100" s="223"/>
      <c r="G100" s="223"/>
      <c r="H100" s="223"/>
      <c r="I100" s="224"/>
      <c r="J100" s="224"/>
      <c r="K100" s="224"/>
    </row>
    <row r="101" spans="1:11" s="310" customFormat="1" hidden="1">
      <c r="A101" s="368" t="s">
        <v>255</v>
      </c>
      <c r="B101" s="390"/>
      <c r="C101" s="391" t="s">
        <v>60</v>
      </c>
      <c r="D101" s="392"/>
      <c r="E101" s="392"/>
      <c r="F101" s="392"/>
      <c r="G101" s="392"/>
      <c r="H101" s="393"/>
      <c r="I101" s="224"/>
      <c r="J101" s="224"/>
      <c r="K101" s="224"/>
    </row>
    <row r="102" spans="1:11" s="310" customFormat="1" hidden="1">
      <c r="A102" s="373"/>
      <c r="B102" s="374"/>
      <c r="C102" s="375">
        <v>-50</v>
      </c>
      <c r="D102" s="360">
        <v>-45</v>
      </c>
      <c r="E102" s="360">
        <v>-40</v>
      </c>
      <c r="F102" s="360">
        <v>-35</v>
      </c>
      <c r="G102" s="360">
        <v>-30</v>
      </c>
      <c r="H102" s="376"/>
      <c r="I102" s="224"/>
      <c r="J102" s="224"/>
      <c r="K102" s="224"/>
    </row>
    <row r="103" spans="1:11" s="310" customFormat="1" hidden="1">
      <c r="A103" s="377" t="s">
        <v>231</v>
      </c>
      <c r="B103" s="378">
        <v>-65</v>
      </c>
      <c r="C103" s="379">
        <v>88</v>
      </c>
      <c r="D103" s="345">
        <v>87</v>
      </c>
      <c r="E103" s="345">
        <v>87</v>
      </c>
      <c r="F103" s="345">
        <v>95</v>
      </c>
      <c r="G103" s="345">
        <v>105</v>
      </c>
      <c r="H103" s="380"/>
      <c r="I103" s="224"/>
      <c r="J103" s="224"/>
      <c r="K103" s="224"/>
    </row>
    <row r="104" spans="1:11" s="310" customFormat="1" hidden="1">
      <c r="A104" s="381"/>
      <c r="B104" s="382">
        <v>25</v>
      </c>
      <c r="C104" s="383">
        <v>88</v>
      </c>
      <c r="D104" s="351">
        <v>87</v>
      </c>
      <c r="E104" s="351">
        <v>87</v>
      </c>
      <c r="F104" s="351">
        <v>95</v>
      </c>
      <c r="G104" s="351">
        <v>105</v>
      </c>
      <c r="H104" s="384"/>
      <c r="I104" s="224"/>
      <c r="J104" s="224"/>
      <c r="K104" s="224"/>
    </row>
    <row r="105" spans="1:11" s="310" customFormat="1" hidden="1">
      <c r="A105" s="381"/>
      <c r="B105" s="382">
        <v>32</v>
      </c>
      <c r="C105" s="383">
        <v>100</v>
      </c>
      <c r="D105" s="351">
        <v>100</v>
      </c>
      <c r="E105" s="351">
        <v>100</v>
      </c>
      <c r="F105" s="351">
        <v>100</v>
      </c>
      <c r="G105" s="351">
        <v>100</v>
      </c>
      <c r="H105" s="384"/>
      <c r="I105" s="224"/>
      <c r="J105" s="224"/>
      <c r="K105" s="224"/>
    </row>
    <row r="106" spans="1:11" s="310" customFormat="1" hidden="1">
      <c r="A106" s="381"/>
      <c r="B106" s="382">
        <v>35</v>
      </c>
      <c r="C106" s="383">
        <v>108</v>
      </c>
      <c r="D106" s="351">
        <v>106</v>
      </c>
      <c r="E106" s="351">
        <v>105</v>
      </c>
      <c r="F106" s="351">
        <v>105</v>
      </c>
      <c r="G106" s="351">
        <v>105</v>
      </c>
      <c r="H106" s="384"/>
      <c r="I106" s="224"/>
      <c r="J106" s="224"/>
      <c r="K106" s="224"/>
    </row>
    <row r="107" spans="1:11" s="310" customFormat="1" ht="15" hidden="1" thickBot="1">
      <c r="A107" s="385"/>
      <c r="B107" s="386"/>
      <c r="C107" s="387"/>
      <c r="D107" s="388"/>
      <c r="E107" s="388"/>
      <c r="F107" s="388"/>
      <c r="G107" s="388"/>
      <c r="H107" s="389"/>
      <c r="I107" s="224"/>
      <c r="J107" s="224"/>
      <c r="K107" s="224"/>
    </row>
    <row r="108" spans="1:11" s="310" customFormat="1" hidden="1">
      <c r="A108" s="224"/>
      <c r="B108" s="224"/>
      <c r="C108" s="224"/>
      <c r="D108" s="224"/>
      <c r="E108" s="224"/>
      <c r="F108" s="224"/>
      <c r="G108" s="224"/>
      <c r="H108" s="224"/>
      <c r="I108" s="224"/>
      <c r="J108" s="224"/>
      <c r="K108" s="224"/>
    </row>
    <row r="109" spans="1:11" s="310" customFormat="1" hidden="1">
      <c r="A109" s="224"/>
      <c r="B109" s="224"/>
      <c r="C109" s="224"/>
      <c r="D109" s="224"/>
      <c r="E109" s="224"/>
      <c r="F109" s="224"/>
      <c r="G109" s="224"/>
      <c r="H109" s="224"/>
      <c r="I109" s="224"/>
      <c r="J109" s="224"/>
      <c r="K109" s="224"/>
    </row>
    <row r="110" spans="1:11" s="310" customFormat="1" hidden="1">
      <c r="A110" s="224"/>
      <c r="B110" s="224"/>
      <c r="C110" s="224"/>
      <c r="D110" s="224"/>
      <c r="E110" s="224"/>
      <c r="F110" s="224"/>
      <c r="G110" s="224"/>
      <c r="H110" s="224"/>
      <c r="I110" s="224"/>
      <c r="J110" s="224"/>
      <c r="K110" s="224"/>
    </row>
    <row r="111" spans="1:11" s="310" customFormat="1" hidden="1">
      <c r="A111" s="223"/>
      <c r="B111" s="223"/>
      <c r="C111" s="223"/>
      <c r="D111" s="223"/>
      <c r="E111" s="223"/>
      <c r="F111" s="223"/>
      <c r="G111" s="224"/>
      <c r="H111" s="224"/>
      <c r="I111" s="224"/>
      <c r="J111" s="224"/>
      <c r="K111" s="224"/>
    </row>
    <row r="112" spans="1:11" s="310" customFormat="1" ht="15" hidden="1" thickBot="1">
      <c r="A112" s="312" t="s">
        <v>259</v>
      </c>
      <c r="B112" s="312"/>
      <c r="C112" s="224"/>
      <c r="D112" s="224"/>
      <c r="E112" s="224"/>
      <c r="F112" s="224"/>
      <c r="G112" s="224"/>
      <c r="H112" s="224"/>
      <c r="I112" s="224"/>
      <c r="J112" s="224"/>
      <c r="K112" s="224"/>
    </row>
    <row r="113" spans="1:11" s="310" customFormat="1" hidden="1">
      <c r="A113" s="395" t="s">
        <v>251</v>
      </c>
      <c r="B113" s="396"/>
      <c r="C113" s="397" t="s">
        <v>60</v>
      </c>
      <c r="D113" s="398"/>
      <c r="E113" s="398"/>
      <c r="F113" s="398"/>
      <c r="G113" s="398"/>
      <c r="H113" s="399"/>
      <c r="I113" s="224"/>
      <c r="J113" s="224"/>
      <c r="K113" s="224"/>
    </row>
    <row r="114" spans="1:11" s="310" customFormat="1" hidden="1">
      <c r="A114" s="400" t="s">
        <v>260</v>
      </c>
      <c r="B114" s="362" t="s">
        <v>261</v>
      </c>
      <c r="C114" s="401">
        <v>-65</v>
      </c>
      <c r="D114" s="402">
        <v>-40</v>
      </c>
      <c r="E114" s="402">
        <v>-30</v>
      </c>
      <c r="F114" s="402">
        <v>-10</v>
      </c>
      <c r="G114" s="402">
        <v>0</v>
      </c>
      <c r="H114" s="403">
        <v>10</v>
      </c>
      <c r="I114" s="224"/>
      <c r="J114" s="224"/>
      <c r="K114" s="224"/>
    </row>
    <row r="115" spans="1:11" s="310" customFormat="1" hidden="1">
      <c r="A115" s="404">
        <v>-65</v>
      </c>
      <c r="B115" s="405">
        <v>-65</v>
      </c>
      <c r="C115" s="406">
        <v>107</v>
      </c>
      <c r="D115" s="407">
        <v>104</v>
      </c>
      <c r="E115" s="407">
        <v>104</v>
      </c>
      <c r="F115" s="407">
        <v>103</v>
      </c>
      <c r="G115" s="407">
        <v>103</v>
      </c>
      <c r="H115" s="408">
        <v>103</v>
      </c>
      <c r="I115" s="224"/>
      <c r="J115" s="224"/>
      <c r="K115" s="224"/>
    </row>
    <row r="116" spans="1:11" s="310" customFormat="1" hidden="1">
      <c r="A116" s="409">
        <v>30</v>
      </c>
      <c r="B116" s="353">
        <v>22</v>
      </c>
      <c r="C116" s="406">
        <v>107</v>
      </c>
      <c r="D116" s="407">
        <v>104</v>
      </c>
      <c r="E116" s="407">
        <v>104</v>
      </c>
      <c r="F116" s="407">
        <v>103</v>
      </c>
      <c r="G116" s="407">
        <v>103</v>
      </c>
      <c r="H116" s="408">
        <v>103</v>
      </c>
      <c r="I116" s="224" t="s">
        <v>252</v>
      </c>
      <c r="J116" s="224"/>
      <c r="K116" s="224"/>
    </row>
    <row r="117" spans="1:11" s="310" customFormat="1" hidden="1">
      <c r="A117" s="409">
        <v>35</v>
      </c>
      <c r="B117" s="353">
        <v>27</v>
      </c>
      <c r="C117" s="410">
        <v>107</v>
      </c>
      <c r="D117" s="407">
        <v>104</v>
      </c>
      <c r="E117" s="407">
        <v>104</v>
      </c>
      <c r="F117" s="407">
        <v>103</v>
      </c>
      <c r="G117" s="407">
        <v>103</v>
      </c>
      <c r="H117" s="408">
        <v>103</v>
      </c>
      <c r="I117" s="224" t="s">
        <v>262</v>
      </c>
      <c r="J117" s="224"/>
      <c r="K117" s="224"/>
    </row>
    <row r="118" spans="1:11" s="310" customFormat="1" hidden="1">
      <c r="A118" s="409">
        <v>40</v>
      </c>
      <c r="B118" s="353">
        <v>32</v>
      </c>
      <c r="C118" s="406">
        <v>100</v>
      </c>
      <c r="D118" s="407">
        <v>100</v>
      </c>
      <c r="E118" s="407">
        <v>100</v>
      </c>
      <c r="F118" s="407">
        <v>100</v>
      </c>
      <c r="G118" s="407">
        <v>100</v>
      </c>
      <c r="H118" s="408">
        <v>100</v>
      </c>
      <c r="I118" s="224" t="s">
        <v>263</v>
      </c>
      <c r="J118" s="224"/>
      <c r="K118" s="224"/>
    </row>
    <row r="119" spans="1:11" s="310" customFormat="1" ht="15" hidden="1" thickBot="1">
      <c r="A119" s="411">
        <v>45</v>
      </c>
      <c r="B119" s="412">
        <v>37</v>
      </c>
      <c r="C119" s="413">
        <v>100</v>
      </c>
      <c r="D119" s="414">
        <v>100</v>
      </c>
      <c r="E119" s="414">
        <v>100</v>
      </c>
      <c r="F119" s="414">
        <v>100</v>
      </c>
      <c r="G119" s="414">
        <v>100</v>
      </c>
      <c r="H119" s="415">
        <v>100</v>
      </c>
      <c r="I119" s="224" t="s">
        <v>264</v>
      </c>
      <c r="J119" s="224"/>
      <c r="K119" s="224"/>
    </row>
    <row r="120" spans="1:11" s="310" customFormat="1" ht="15" hidden="1" thickBot="1">
      <c r="A120" s="224"/>
      <c r="B120" s="223"/>
      <c r="C120" s="223"/>
      <c r="D120" s="223"/>
      <c r="E120" s="223"/>
      <c r="F120" s="223"/>
      <c r="G120" s="223"/>
      <c r="H120" s="223"/>
      <c r="I120" s="224"/>
      <c r="J120" s="224"/>
      <c r="K120" s="224"/>
    </row>
    <row r="121" spans="1:11" s="310" customFormat="1" hidden="1">
      <c r="A121" s="395" t="s">
        <v>255</v>
      </c>
      <c r="B121" s="416"/>
      <c r="C121" s="417" t="s">
        <v>60</v>
      </c>
      <c r="D121" s="418"/>
      <c r="E121" s="418"/>
      <c r="F121" s="418"/>
      <c r="G121" s="418"/>
      <c r="H121" s="419"/>
      <c r="I121" s="224"/>
      <c r="J121" s="224"/>
      <c r="K121" s="224"/>
    </row>
    <row r="122" spans="1:11" s="310" customFormat="1" hidden="1">
      <c r="A122" s="400" t="s">
        <v>260</v>
      </c>
      <c r="B122" s="362" t="s">
        <v>261</v>
      </c>
      <c r="C122" s="401">
        <v>-65</v>
      </c>
      <c r="D122" s="402">
        <v>-40</v>
      </c>
      <c r="E122" s="402">
        <v>-30</v>
      </c>
      <c r="F122" s="402">
        <v>-10</v>
      </c>
      <c r="G122" s="402">
        <v>0</v>
      </c>
      <c r="H122" s="403">
        <v>10</v>
      </c>
      <c r="I122" s="224"/>
      <c r="J122" s="224"/>
      <c r="K122" s="224"/>
    </row>
    <row r="123" spans="1:11" s="310" customFormat="1" hidden="1">
      <c r="A123" s="420">
        <v>-65</v>
      </c>
      <c r="B123" s="421">
        <v>-65</v>
      </c>
      <c r="C123" s="410">
        <v>91</v>
      </c>
      <c r="D123" s="422">
        <v>93</v>
      </c>
      <c r="E123" s="422">
        <v>93</v>
      </c>
      <c r="F123" s="422">
        <v>95</v>
      </c>
      <c r="G123" s="422">
        <v>95</v>
      </c>
      <c r="H123" s="423">
        <v>95</v>
      </c>
      <c r="I123" s="224"/>
      <c r="J123" s="224"/>
      <c r="K123" s="224"/>
    </row>
    <row r="124" spans="1:11" s="310" customFormat="1" hidden="1">
      <c r="A124" s="409">
        <v>30</v>
      </c>
      <c r="B124" s="353">
        <v>22</v>
      </c>
      <c r="C124" s="410">
        <v>91</v>
      </c>
      <c r="D124" s="422">
        <v>93</v>
      </c>
      <c r="E124" s="422">
        <v>93</v>
      </c>
      <c r="F124" s="422">
        <v>95</v>
      </c>
      <c r="G124" s="422">
        <v>95</v>
      </c>
      <c r="H124" s="423">
        <v>95</v>
      </c>
      <c r="I124" s="224"/>
      <c r="J124" s="224"/>
      <c r="K124" s="224"/>
    </row>
    <row r="125" spans="1:11" s="310" customFormat="1" hidden="1">
      <c r="A125" s="409">
        <v>35</v>
      </c>
      <c r="B125" s="353">
        <v>27</v>
      </c>
      <c r="C125" s="410">
        <v>91</v>
      </c>
      <c r="D125" s="422">
        <v>93</v>
      </c>
      <c r="E125" s="422">
        <v>93</v>
      </c>
      <c r="F125" s="422">
        <v>95</v>
      </c>
      <c r="G125" s="422">
        <v>95</v>
      </c>
      <c r="H125" s="423">
        <v>95</v>
      </c>
      <c r="I125" s="224"/>
      <c r="J125" s="224"/>
      <c r="K125" s="224"/>
    </row>
    <row r="126" spans="1:11" s="310" customFormat="1" hidden="1">
      <c r="A126" s="409">
        <v>40</v>
      </c>
      <c r="B126" s="353">
        <v>32</v>
      </c>
      <c r="C126" s="410">
        <v>100</v>
      </c>
      <c r="D126" s="422">
        <v>100</v>
      </c>
      <c r="E126" s="422">
        <v>100</v>
      </c>
      <c r="F126" s="422">
        <v>100</v>
      </c>
      <c r="G126" s="422">
        <v>100</v>
      </c>
      <c r="H126" s="423">
        <v>100</v>
      </c>
      <c r="I126" s="224"/>
      <c r="J126" s="224"/>
      <c r="K126" s="224"/>
    </row>
    <row r="127" spans="1:11" s="310" customFormat="1" ht="15" hidden="1" thickBot="1">
      <c r="A127" s="411">
        <v>45</v>
      </c>
      <c r="B127" s="412">
        <v>37</v>
      </c>
      <c r="C127" s="413">
        <v>100</v>
      </c>
      <c r="D127" s="414">
        <v>100</v>
      </c>
      <c r="E127" s="414">
        <v>100</v>
      </c>
      <c r="F127" s="414">
        <v>100</v>
      </c>
      <c r="G127" s="414">
        <v>100</v>
      </c>
      <c r="H127" s="415">
        <v>100</v>
      </c>
      <c r="I127" s="224"/>
      <c r="J127" s="224"/>
      <c r="K127" s="224"/>
    </row>
    <row r="128" spans="1:11" s="310" customFormat="1" hidden="1">
      <c r="A128" s="224"/>
      <c r="B128" s="224"/>
      <c r="C128" s="224"/>
      <c r="D128" s="224"/>
      <c r="E128" s="224"/>
      <c r="F128" s="224"/>
      <c r="G128" s="224"/>
      <c r="H128" s="224"/>
      <c r="I128" s="224"/>
      <c r="J128" s="224"/>
      <c r="K128" s="224"/>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CogPlfIEP/XTTj2Dd0+CK9Jg0KXiaje0ceUy61/RXqtN8/NnBZ8ZqdgnmQlLRkMeUmvqiFZFtekj4ddQ88OBrw==" saltValue="YI0sxEK46WgGAo72bWk9Qg==" spinCount="100000" sheet="1" selectLockedCells="1"/>
  <mergeCells count="1">
    <mergeCell ref="C51:E53"/>
  </mergeCells>
  <phoneticPr fontId="3"/>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F274-A0DA-40AC-A4F7-D66ECBFFFFE5}">
  <dimension ref="A1:L69"/>
  <sheetViews>
    <sheetView topLeftCell="A52" zoomScaleNormal="100" workbookViewId="0">
      <selection activeCell="H68" sqref="H68"/>
    </sheetView>
  </sheetViews>
  <sheetFormatPr defaultColWidth="9" defaultRowHeight="13.5"/>
  <cols>
    <col min="1" max="1" width="5.125" style="467" customWidth="1"/>
    <col min="2" max="3" width="24.25" style="467" customWidth="1"/>
    <col min="4" max="4" width="26.125" style="467" customWidth="1"/>
    <col min="5" max="5" width="24.25" style="467" customWidth="1"/>
    <col min="6" max="16384" width="9" style="430"/>
  </cols>
  <sheetData>
    <row r="1" spans="1:6" ht="24.95" customHeight="1">
      <c r="A1" t="s">
        <v>291</v>
      </c>
      <c r="B1"/>
      <c r="C1"/>
      <c r="D1"/>
    </row>
    <row r="2" spans="1:6" ht="19.5" customHeight="1">
      <c r="A2" s="674" t="s">
        <v>358</v>
      </c>
      <c r="B2" s="674"/>
      <c r="C2" s="674"/>
      <c r="D2" s="674"/>
      <c r="E2" s="674"/>
    </row>
    <row r="3" spans="1:6" ht="8.25" customHeight="1" thickBot="1">
      <c r="A3" s="468"/>
      <c r="B3" s="468"/>
      <c r="C3" s="468"/>
      <c r="D3" s="468"/>
    </row>
    <row r="4" spans="1:6" ht="19.5" customHeight="1" thickBot="1">
      <c r="A4" s="675" t="s">
        <v>359</v>
      </c>
      <c r="B4" s="676"/>
      <c r="C4" s="676"/>
      <c r="D4" s="676"/>
      <c r="E4" s="677"/>
      <c r="F4" s="469"/>
    </row>
    <row r="5" spans="1:6" ht="29.25" customHeight="1">
      <c r="A5" s="678" t="s">
        <v>360</v>
      </c>
      <c r="B5" s="679"/>
      <c r="C5" s="679"/>
      <c r="D5" s="679"/>
      <c r="E5" s="680"/>
    </row>
    <row r="6" spans="1:6" ht="18" customHeight="1">
      <c r="A6" s="671" t="s">
        <v>361</v>
      </c>
      <c r="B6" s="672"/>
      <c r="C6" s="672"/>
      <c r="D6" s="672"/>
      <c r="E6" s="673"/>
    </row>
    <row r="7" spans="1:6" s="471" customFormat="1" ht="18.75" customHeight="1">
      <c r="A7" s="470" t="s">
        <v>362</v>
      </c>
      <c r="B7" s="681" t="s">
        <v>363</v>
      </c>
      <c r="C7" s="682"/>
      <c r="D7" s="682"/>
      <c r="E7" s="683"/>
    </row>
    <row r="8" spans="1:6" s="471" customFormat="1" ht="18" customHeight="1">
      <c r="A8" s="472" t="s">
        <v>364</v>
      </c>
      <c r="B8" s="681" t="s">
        <v>365</v>
      </c>
      <c r="C8" s="682"/>
      <c r="D8" s="682"/>
      <c r="E8" s="683"/>
    </row>
    <row r="9" spans="1:6" s="471" customFormat="1" ht="35.1" customHeight="1">
      <c r="A9" s="684" t="s">
        <v>366</v>
      </c>
      <c r="B9" s="685"/>
      <c r="C9" s="685"/>
      <c r="D9" s="685"/>
      <c r="E9" s="686"/>
    </row>
    <row r="10" spans="1:6" ht="18" customHeight="1">
      <c r="A10" s="671" t="s">
        <v>367</v>
      </c>
      <c r="B10" s="672"/>
      <c r="C10" s="672"/>
      <c r="D10" s="672"/>
      <c r="E10" s="673"/>
    </row>
    <row r="11" spans="1:6" ht="35.1" customHeight="1">
      <c r="A11" s="687"/>
      <c r="B11" s="688"/>
      <c r="C11" s="688"/>
      <c r="D11" s="688"/>
      <c r="E11" s="689"/>
    </row>
    <row r="12" spans="1:6" ht="18" customHeight="1">
      <c r="A12" s="671" t="s">
        <v>368</v>
      </c>
      <c r="B12" s="672"/>
      <c r="C12" s="672"/>
      <c r="D12" s="672"/>
      <c r="E12" s="673"/>
    </row>
    <row r="13" spans="1:6" ht="35.1" customHeight="1">
      <c r="A13" s="687"/>
      <c r="B13" s="688"/>
      <c r="C13" s="688"/>
      <c r="D13" s="688"/>
      <c r="E13" s="689"/>
    </row>
    <row r="14" spans="1:6" ht="18" customHeight="1">
      <c r="A14" s="671" t="s">
        <v>369</v>
      </c>
      <c r="B14" s="672"/>
      <c r="C14" s="672"/>
      <c r="D14" s="672"/>
      <c r="E14" s="673"/>
    </row>
    <row r="15" spans="1:6" ht="35.1" customHeight="1" thickBot="1">
      <c r="A15" s="693"/>
      <c r="B15" s="694"/>
      <c r="C15" s="694"/>
      <c r="D15" s="694"/>
      <c r="E15" s="695"/>
    </row>
    <row r="16" spans="1:6" ht="24.95" customHeight="1" thickBot="1">
      <c r="A16" s="696" t="s">
        <v>370</v>
      </c>
      <c r="B16" s="697"/>
      <c r="C16" s="697"/>
      <c r="D16" s="697"/>
      <c r="E16" s="698"/>
    </row>
    <row r="17" spans="1:12" ht="29.25" customHeight="1">
      <c r="A17" s="699" t="s">
        <v>371</v>
      </c>
      <c r="B17" s="690"/>
      <c r="C17" s="690"/>
      <c r="D17" s="690"/>
      <c r="E17" s="700"/>
    </row>
    <row r="18" spans="1:12" ht="30" customHeight="1">
      <c r="A18" s="473" t="s">
        <v>372</v>
      </c>
      <c r="B18" s="690" t="s">
        <v>373</v>
      </c>
      <c r="C18" s="691"/>
      <c r="D18" s="691"/>
      <c r="E18" s="692"/>
    </row>
    <row r="19" spans="1:12" ht="18" customHeight="1">
      <c r="A19" s="473" t="s">
        <v>372</v>
      </c>
      <c r="B19" s="690" t="s">
        <v>374</v>
      </c>
      <c r="C19" s="701"/>
      <c r="D19" s="701"/>
      <c r="E19" s="702"/>
    </row>
    <row r="20" spans="1:12" ht="21.75" customHeight="1">
      <c r="A20" s="473" t="s">
        <v>364</v>
      </c>
      <c r="B20" s="690" t="s">
        <v>375</v>
      </c>
      <c r="C20" s="701"/>
      <c r="D20" s="701"/>
      <c r="E20" s="702"/>
    </row>
    <row r="21" spans="1:12" ht="35.1" customHeight="1" thickBot="1">
      <c r="A21" s="684" t="s">
        <v>376</v>
      </c>
      <c r="B21" s="685"/>
      <c r="C21" s="685"/>
      <c r="D21" s="685"/>
      <c r="E21" s="686"/>
    </row>
    <row r="22" spans="1:12" ht="24.95" customHeight="1" thickBot="1">
      <c r="A22" s="703" t="s">
        <v>377</v>
      </c>
      <c r="B22" s="704"/>
      <c r="C22" s="704"/>
      <c r="D22" s="704"/>
      <c r="E22" s="705"/>
    </row>
    <row r="23" spans="1:12" s="471" customFormat="1" ht="48" customHeight="1">
      <c r="A23" s="699" t="s">
        <v>378</v>
      </c>
      <c r="B23" s="690"/>
      <c r="C23" s="690"/>
      <c r="D23" s="690"/>
      <c r="E23" s="706"/>
      <c r="F23" s="707"/>
      <c r="G23" s="691"/>
      <c r="H23" s="691"/>
      <c r="I23" s="691"/>
      <c r="J23" s="691"/>
      <c r="K23" s="691"/>
      <c r="L23" s="691"/>
    </row>
    <row r="24" spans="1:12" s="471" customFormat="1" ht="26.25" customHeight="1">
      <c r="A24" s="473" t="s">
        <v>364</v>
      </c>
      <c r="B24" s="690" t="s">
        <v>379</v>
      </c>
      <c r="C24" s="691"/>
      <c r="D24" s="691"/>
      <c r="E24" s="692"/>
    </row>
    <row r="25" spans="1:12" s="471" customFormat="1" ht="33" customHeight="1">
      <c r="A25" s="473" t="s">
        <v>364</v>
      </c>
      <c r="B25" s="690" t="s">
        <v>380</v>
      </c>
      <c r="C25" s="691"/>
      <c r="D25" s="691"/>
      <c r="E25" s="692"/>
    </row>
    <row r="26" spans="1:12" s="471" customFormat="1" ht="39" customHeight="1">
      <c r="A26" s="684" t="s">
        <v>376</v>
      </c>
      <c r="B26" s="685"/>
      <c r="C26" s="685"/>
      <c r="D26" s="685"/>
      <c r="E26" s="686"/>
    </row>
    <row r="27" spans="1:12" s="471" customFormat="1" ht="21" customHeight="1">
      <c r="A27" s="711" t="s">
        <v>381</v>
      </c>
      <c r="B27" s="712"/>
      <c r="C27" s="712"/>
      <c r="D27" s="712"/>
      <c r="E27" s="713"/>
    </row>
    <row r="28" spans="1:12" s="471" customFormat="1" ht="21" customHeight="1">
      <c r="A28" s="473" t="s">
        <v>364</v>
      </c>
      <c r="B28" s="690" t="s">
        <v>382</v>
      </c>
      <c r="C28" s="701"/>
      <c r="D28" s="701"/>
      <c r="E28" s="702"/>
    </row>
    <row r="29" spans="1:12" s="471" customFormat="1" ht="21" customHeight="1">
      <c r="A29" s="473" t="s">
        <v>364</v>
      </c>
      <c r="B29" s="714" t="s">
        <v>383</v>
      </c>
      <c r="C29" s="715"/>
      <c r="D29" s="715"/>
      <c r="E29" s="716"/>
    </row>
    <row r="30" spans="1:12" s="471" customFormat="1" ht="24.75" customHeight="1">
      <c r="A30" s="711" t="s">
        <v>384</v>
      </c>
      <c r="B30" s="712"/>
      <c r="C30" s="712"/>
      <c r="D30" s="712"/>
      <c r="E30" s="717"/>
    </row>
    <row r="31" spans="1:12" s="471" customFormat="1" ht="18" customHeight="1">
      <c r="A31" s="473" t="s">
        <v>364</v>
      </c>
      <c r="B31" s="690" t="s">
        <v>385</v>
      </c>
      <c r="C31" s="701"/>
      <c r="D31" s="701"/>
      <c r="E31" s="702"/>
    </row>
    <row r="32" spans="1:12" s="471" customFormat="1" ht="18" customHeight="1">
      <c r="A32" s="474" t="s">
        <v>364</v>
      </c>
      <c r="B32" s="718" t="s">
        <v>386</v>
      </c>
      <c r="C32" s="719"/>
      <c r="D32" s="719"/>
      <c r="E32" s="720"/>
    </row>
    <row r="33" spans="1:6" s="471" customFormat="1" ht="18" customHeight="1">
      <c r="A33" s="721" t="s">
        <v>387</v>
      </c>
      <c r="B33" s="722"/>
      <c r="C33" s="722"/>
      <c r="D33" s="722"/>
      <c r="E33" s="723"/>
    </row>
    <row r="34" spans="1:6" s="471" customFormat="1" ht="18" customHeight="1">
      <c r="A34" s="473" t="s">
        <v>364</v>
      </c>
      <c r="B34" s="690" t="s">
        <v>388</v>
      </c>
      <c r="C34" s="701"/>
      <c r="D34" s="701"/>
      <c r="E34" s="702"/>
    </row>
    <row r="35" spans="1:6" s="471" customFormat="1" ht="43.5" customHeight="1">
      <c r="A35" s="724" t="s">
        <v>389</v>
      </c>
      <c r="B35" s="725"/>
      <c r="C35" s="725"/>
      <c r="D35" s="725"/>
      <c r="E35" s="726"/>
    </row>
    <row r="36" spans="1:6" ht="18" customHeight="1" thickBot="1">
      <c r="A36" s="475" t="s">
        <v>364</v>
      </c>
      <c r="B36" s="727" t="s">
        <v>390</v>
      </c>
      <c r="C36" s="728"/>
      <c r="D36" s="728"/>
      <c r="E36" s="729"/>
    </row>
    <row r="37" spans="1:6" ht="39.75" customHeight="1" thickBot="1">
      <c r="A37" s="708" t="s">
        <v>391</v>
      </c>
      <c r="B37" s="709"/>
      <c r="C37" s="709"/>
      <c r="D37" s="709"/>
      <c r="E37" s="710"/>
    </row>
    <row r="38" spans="1:6" ht="27.75" customHeight="1">
      <c r="A38" s="730" t="s">
        <v>392</v>
      </c>
      <c r="B38" s="731"/>
      <c r="C38" s="731"/>
      <c r="D38" s="731"/>
      <c r="E38" s="732"/>
    </row>
    <row r="39" spans="1:6" ht="46.5" customHeight="1">
      <c r="A39" s="699" t="s">
        <v>393</v>
      </c>
      <c r="B39" s="733"/>
      <c r="C39" s="733"/>
      <c r="D39" s="733"/>
      <c r="E39" s="706"/>
    </row>
    <row r="40" spans="1:6" ht="21" customHeight="1">
      <c r="A40" s="734" t="s">
        <v>394</v>
      </c>
      <c r="B40" s="733"/>
      <c r="C40" s="733"/>
      <c r="D40" s="733"/>
      <c r="E40" s="702"/>
      <c r="F40" s="469"/>
    </row>
    <row r="41" spans="1:6" ht="21" customHeight="1">
      <c r="A41" s="699" t="s">
        <v>395</v>
      </c>
      <c r="B41" s="690"/>
      <c r="C41" s="690"/>
      <c r="D41" s="690"/>
      <c r="E41" s="700"/>
    </row>
    <row r="42" spans="1:6" ht="31.5" customHeight="1">
      <c r="A42" s="473" t="s">
        <v>364</v>
      </c>
      <c r="B42" s="690" t="s">
        <v>396</v>
      </c>
      <c r="C42" s="691"/>
      <c r="D42" s="691"/>
      <c r="E42" s="692"/>
    </row>
    <row r="43" spans="1:6" ht="21" customHeight="1">
      <c r="A43" s="699" t="s">
        <v>397</v>
      </c>
      <c r="B43" s="690"/>
      <c r="C43" s="690"/>
      <c r="D43" s="690"/>
      <c r="E43" s="700"/>
    </row>
    <row r="44" spans="1:6" ht="32.25" customHeight="1">
      <c r="A44" s="473" t="s">
        <v>364</v>
      </c>
      <c r="B44" s="690" t="s">
        <v>398</v>
      </c>
      <c r="C44" s="691"/>
      <c r="D44" s="691"/>
      <c r="E44" s="692"/>
    </row>
    <row r="45" spans="1:6" ht="21" customHeight="1">
      <c r="A45" s="734" t="s">
        <v>399</v>
      </c>
      <c r="B45" s="733"/>
      <c r="C45" s="733"/>
      <c r="D45" s="733"/>
      <c r="E45" s="702"/>
      <c r="F45" s="469"/>
    </row>
    <row r="46" spans="1:6" ht="20.25" customHeight="1">
      <c r="A46" s="724" t="s">
        <v>400</v>
      </c>
      <c r="B46" s="725"/>
      <c r="C46" s="725"/>
      <c r="D46" s="725"/>
      <c r="E46" s="735"/>
    </row>
    <row r="47" spans="1:6" ht="30.75" customHeight="1">
      <c r="A47" s="473" t="s">
        <v>364</v>
      </c>
      <c r="B47" s="690" t="s">
        <v>401</v>
      </c>
      <c r="C47" s="691"/>
      <c r="D47" s="691"/>
      <c r="E47" s="692"/>
    </row>
    <row r="48" spans="1:6" ht="33.75" customHeight="1">
      <c r="A48" s="477"/>
      <c r="B48" s="478" t="s">
        <v>402</v>
      </c>
      <c r="C48" s="478" t="s">
        <v>403</v>
      </c>
      <c r="D48" s="479" t="s">
        <v>404</v>
      </c>
      <c r="E48" s="480" t="s">
        <v>405</v>
      </c>
      <c r="F48" s="433"/>
    </row>
    <row r="49" spans="1:6" s="471" customFormat="1" ht="27.75" customHeight="1">
      <c r="A49" s="477"/>
      <c r="B49" s="479" t="s">
        <v>406</v>
      </c>
      <c r="C49" s="479">
        <v>10</v>
      </c>
      <c r="D49" s="481">
        <v>20</v>
      </c>
      <c r="E49" s="482">
        <v>50</v>
      </c>
      <c r="F49" s="476"/>
    </row>
    <row r="50" spans="1:6" s="471" customFormat="1" ht="27.75" customHeight="1">
      <c r="A50" s="477"/>
      <c r="B50" s="479" t="s">
        <v>407</v>
      </c>
      <c r="C50" s="483">
        <f>C49/E49</f>
        <v>0.2</v>
      </c>
      <c r="D50" s="483">
        <f>D49/E49</f>
        <v>0.4</v>
      </c>
      <c r="E50" s="484"/>
    </row>
    <row r="51" spans="1:6" s="471" customFormat="1" ht="21" customHeight="1">
      <c r="A51" s="736" t="s">
        <v>408</v>
      </c>
      <c r="B51" s="737"/>
      <c r="C51" s="737"/>
      <c r="D51" s="737"/>
      <c r="E51" s="713"/>
    </row>
    <row r="52" spans="1:6" s="471" customFormat="1" ht="21" customHeight="1">
      <c r="A52" s="473" t="s">
        <v>364</v>
      </c>
      <c r="B52" s="690" t="s">
        <v>409</v>
      </c>
      <c r="C52" s="701"/>
      <c r="D52" s="701"/>
      <c r="E52" s="702"/>
      <c r="F52" s="485"/>
    </row>
    <row r="53" spans="1:6" s="471" customFormat="1" ht="21" customHeight="1">
      <c r="A53" s="473" t="s">
        <v>364</v>
      </c>
      <c r="B53" s="690" t="s">
        <v>410</v>
      </c>
      <c r="C53" s="701"/>
      <c r="D53" s="701"/>
      <c r="E53" s="702"/>
    </row>
    <row r="54" spans="1:6" ht="21" customHeight="1">
      <c r="A54" s="473" t="s">
        <v>364</v>
      </c>
      <c r="B54" s="690" t="s">
        <v>411</v>
      </c>
      <c r="C54" s="701"/>
      <c r="D54" s="701"/>
      <c r="E54" s="702"/>
    </row>
    <row r="55" spans="1:6" ht="42.75" customHeight="1" thickBot="1">
      <c r="A55" s="738" t="s">
        <v>412</v>
      </c>
      <c r="B55" s="739"/>
      <c r="C55" s="739"/>
      <c r="D55" s="739"/>
      <c r="E55" s="740"/>
    </row>
    <row r="56" spans="1:6" ht="33" customHeight="1" thickBot="1">
      <c r="A56" s="741" t="s">
        <v>425</v>
      </c>
      <c r="B56" s="742"/>
      <c r="C56" s="742"/>
      <c r="D56" s="742"/>
      <c r="E56" s="743"/>
      <c r="F56" s="476"/>
    </row>
    <row r="57" spans="1:6" ht="21" customHeight="1">
      <c r="A57" s="699" t="s">
        <v>413</v>
      </c>
      <c r="B57" s="690"/>
      <c r="C57" s="690"/>
      <c r="D57" s="690"/>
      <c r="E57" s="700"/>
      <c r="F57" s="433"/>
    </row>
    <row r="58" spans="1:6" ht="21" customHeight="1">
      <c r="A58" s="473" t="s">
        <v>364</v>
      </c>
      <c r="B58" s="690" t="s">
        <v>414</v>
      </c>
      <c r="C58" s="701"/>
      <c r="D58" s="701"/>
      <c r="E58" s="702"/>
      <c r="F58" s="433"/>
    </row>
    <row r="59" spans="1:6" ht="21" customHeight="1">
      <c r="A59" s="473" t="s">
        <v>364</v>
      </c>
      <c r="B59" s="690" t="s">
        <v>415</v>
      </c>
      <c r="C59" s="701"/>
      <c r="D59" s="701"/>
      <c r="E59" s="702"/>
      <c r="F59" s="433"/>
    </row>
    <row r="60" spans="1:6" ht="21" customHeight="1">
      <c r="A60" s="473" t="s">
        <v>364</v>
      </c>
      <c r="B60" s="690" t="s">
        <v>416</v>
      </c>
      <c r="C60" s="701"/>
      <c r="D60" s="701"/>
      <c r="E60" s="702"/>
    </row>
    <row r="61" spans="1:6" ht="21" customHeight="1">
      <c r="A61" s="473" t="s">
        <v>364</v>
      </c>
      <c r="B61" s="690" t="s">
        <v>417</v>
      </c>
      <c r="C61" s="701"/>
      <c r="D61" s="701"/>
      <c r="E61" s="702"/>
    </row>
    <row r="62" spans="1:6" ht="21" customHeight="1">
      <c r="A62" s="699" t="s">
        <v>418</v>
      </c>
      <c r="B62" s="690"/>
      <c r="C62" s="690"/>
      <c r="D62" s="690"/>
      <c r="E62" s="700"/>
    </row>
    <row r="63" spans="1:6" ht="21" customHeight="1">
      <c r="A63" s="473" t="s">
        <v>364</v>
      </c>
      <c r="B63" s="690" t="s">
        <v>419</v>
      </c>
      <c r="C63" s="691"/>
      <c r="D63" s="691"/>
      <c r="E63" s="692"/>
      <c r="F63" s="486"/>
    </row>
    <row r="64" spans="1:6" ht="21" customHeight="1">
      <c r="A64" s="473" t="s">
        <v>364</v>
      </c>
      <c r="B64" s="690" t="s">
        <v>420</v>
      </c>
      <c r="C64" s="691"/>
      <c r="D64" s="691"/>
      <c r="E64" s="692"/>
      <c r="F64" s="486"/>
    </row>
    <row r="65" spans="1:6" ht="21" customHeight="1">
      <c r="A65" s="473" t="s">
        <v>364</v>
      </c>
      <c r="B65" s="690" t="s">
        <v>421</v>
      </c>
      <c r="C65" s="691"/>
      <c r="D65" s="691"/>
      <c r="E65" s="692"/>
      <c r="F65" s="486"/>
    </row>
    <row r="66" spans="1:6" ht="21" customHeight="1">
      <c r="A66" s="473" t="s">
        <v>364</v>
      </c>
      <c r="B66" s="690" t="s">
        <v>422</v>
      </c>
      <c r="C66" s="691"/>
      <c r="D66" s="691"/>
      <c r="E66" s="692"/>
      <c r="F66" s="486"/>
    </row>
    <row r="67" spans="1:6" ht="21" customHeight="1">
      <c r="A67" s="473" t="s">
        <v>364</v>
      </c>
      <c r="B67" s="690" t="s">
        <v>423</v>
      </c>
      <c r="C67" s="691"/>
      <c r="D67" s="691"/>
      <c r="E67" s="692"/>
    </row>
    <row r="68" spans="1:6" ht="21" customHeight="1">
      <c r="A68" s="724" t="s">
        <v>424</v>
      </c>
      <c r="B68" s="725"/>
      <c r="C68" s="725"/>
      <c r="D68" s="725"/>
      <c r="E68" s="735"/>
      <c r="F68" s="486"/>
    </row>
    <row r="69" spans="1:6" ht="115.5" customHeight="1" thickBot="1">
      <c r="A69" s="693"/>
      <c r="B69" s="694"/>
      <c r="C69" s="694"/>
      <c r="D69" s="694"/>
      <c r="E69" s="695"/>
    </row>
  </sheetData>
  <mergeCells count="65">
    <mergeCell ref="B65:E65"/>
    <mergeCell ref="B66:E66"/>
    <mergeCell ref="B67:E67"/>
    <mergeCell ref="A68:E68"/>
    <mergeCell ref="A69:E69"/>
    <mergeCell ref="B64:E64"/>
    <mergeCell ref="B53:E53"/>
    <mergeCell ref="B54:E54"/>
    <mergeCell ref="A55:E55"/>
    <mergeCell ref="A56:E56"/>
    <mergeCell ref="A57:E57"/>
    <mergeCell ref="B58:E58"/>
    <mergeCell ref="B59:E59"/>
    <mergeCell ref="B60:E60"/>
    <mergeCell ref="B61:E61"/>
    <mergeCell ref="A62:E62"/>
    <mergeCell ref="B63:E63"/>
    <mergeCell ref="B52:E52"/>
    <mergeCell ref="A38:E38"/>
    <mergeCell ref="A39:E39"/>
    <mergeCell ref="A40:E40"/>
    <mergeCell ref="A41:E41"/>
    <mergeCell ref="B42:E42"/>
    <mergeCell ref="A43:E43"/>
    <mergeCell ref="B44:E44"/>
    <mergeCell ref="A45:E45"/>
    <mergeCell ref="A46:E46"/>
    <mergeCell ref="B47:E47"/>
    <mergeCell ref="A51:E51"/>
    <mergeCell ref="F23:L23"/>
    <mergeCell ref="B24:E24"/>
    <mergeCell ref="A37:E37"/>
    <mergeCell ref="A26:E26"/>
    <mergeCell ref="A27:E27"/>
    <mergeCell ref="B28:E28"/>
    <mergeCell ref="B29:E29"/>
    <mergeCell ref="A30:E30"/>
    <mergeCell ref="B31:E31"/>
    <mergeCell ref="B32:E32"/>
    <mergeCell ref="A33:E33"/>
    <mergeCell ref="B34:E34"/>
    <mergeCell ref="A35:E35"/>
    <mergeCell ref="B36:E36"/>
    <mergeCell ref="B25:E25"/>
    <mergeCell ref="A15:E15"/>
    <mergeCell ref="A16:E16"/>
    <mergeCell ref="A17:E17"/>
    <mergeCell ref="B18:E18"/>
    <mergeCell ref="B19:E19"/>
    <mergeCell ref="B20:E20"/>
    <mergeCell ref="A21:E21"/>
    <mergeCell ref="A22:E22"/>
    <mergeCell ref="A23:E23"/>
    <mergeCell ref="A14:E14"/>
    <mergeCell ref="A2:E2"/>
    <mergeCell ref="A4:E4"/>
    <mergeCell ref="A5:E5"/>
    <mergeCell ref="A6:E6"/>
    <mergeCell ref="B7:E7"/>
    <mergeCell ref="B8:E8"/>
    <mergeCell ref="A9:E9"/>
    <mergeCell ref="A10:E10"/>
    <mergeCell ref="A11:E11"/>
    <mergeCell ref="A12:E12"/>
    <mergeCell ref="A13:E13"/>
  </mergeCells>
  <phoneticPr fontId="3"/>
  <dataValidations count="1">
    <dataValidation type="list" showInputMessage="1" showErrorMessage="1" sqref="A28:A29 A63:A67 A34 A58:A61 A31:A32 A44 A36 A24:A25 A47:A50 A42 A52:A54 A18:B20 A7:A8" xr:uid="{86C85444-1871-40E6-B6B5-E221D1A7E09E}">
      <formula1>"☐,✅"</formula1>
    </dataValidation>
  </dataValidations>
  <pageMargins left="0.7" right="0.7" top="0.75" bottom="0.75" header="0.3" footer="0.3"/>
  <pageSetup paperSize="9" scale="85" orientation="portrait" r:id="rId1"/>
  <rowBreaks count="1" manualBreakCount="1">
    <brk id="36" max="16383"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0C554-2272-442E-8836-AFCF21E50298}">
  <dimension ref="A1:L45"/>
  <sheetViews>
    <sheetView topLeftCell="B2" zoomScaleNormal="100" workbookViewId="0">
      <selection activeCell="N43" sqref="N43"/>
    </sheetView>
  </sheetViews>
  <sheetFormatPr defaultColWidth="9" defaultRowHeight="13.5"/>
  <cols>
    <col min="1" max="1" width="3.75" style="43" customWidth="1"/>
    <col min="2" max="2" width="13.25" style="43" customWidth="1"/>
    <col min="3" max="11" width="8.25" style="43" customWidth="1"/>
    <col min="12" max="12" width="2.875" style="43" customWidth="1"/>
    <col min="13" max="16384" width="9" style="43"/>
  </cols>
  <sheetData>
    <row r="1" spans="1:12" ht="25.5" customHeight="1">
      <c r="A1" t="s">
        <v>291</v>
      </c>
    </row>
    <row r="2" spans="1:12" ht="22.5" customHeight="1">
      <c r="B2" t="s">
        <v>426</v>
      </c>
      <c r="C2"/>
    </row>
    <row r="3" spans="1:12" ht="9.75" customHeight="1" thickBot="1">
      <c r="B3"/>
      <c r="C3"/>
    </row>
    <row r="4" spans="1:12" ht="27" customHeight="1" thickBot="1">
      <c r="A4" s="746" t="s">
        <v>427</v>
      </c>
      <c r="B4" s="747"/>
      <c r="C4" s="747"/>
      <c r="D4" s="747"/>
      <c r="E4" s="747"/>
      <c r="F4" s="747"/>
      <c r="G4" s="747"/>
      <c r="H4" s="747"/>
      <c r="I4" s="747"/>
      <c r="J4" s="747"/>
      <c r="K4" s="747"/>
      <c r="L4" s="748"/>
    </row>
    <row r="5" spans="1:12" ht="24" customHeight="1" thickBot="1">
      <c r="A5" s="749" t="s">
        <v>428</v>
      </c>
      <c r="B5" s="750"/>
      <c r="C5" s="750"/>
      <c r="D5" s="750"/>
      <c r="E5" s="750"/>
      <c r="F5" s="750"/>
      <c r="G5" s="750"/>
      <c r="H5" s="750"/>
      <c r="I5" s="750"/>
      <c r="J5" s="750"/>
      <c r="K5" s="750"/>
      <c r="L5" s="751"/>
    </row>
    <row r="6" spans="1:12" ht="18" customHeight="1">
      <c r="A6" s="487"/>
      <c r="L6" s="488"/>
    </row>
    <row r="7" spans="1:12" ht="18" customHeight="1">
      <c r="A7" s="487"/>
      <c r="B7" s="752" t="s">
        <v>429</v>
      </c>
      <c r="C7" s="753"/>
      <c r="D7" s="752" t="s">
        <v>430</v>
      </c>
      <c r="E7" s="754"/>
      <c r="F7" s="754"/>
      <c r="G7" s="753"/>
      <c r="H7" s="752" t="s">
        <v>431</v>
      </c>
      <c r="I7" s="754"/>
      <c r="J7" s="754"/>
      <c r="K7" s="753"/>
      <c r="L7" s="488"/>
    </row>
    <row r="8" spans="1:12" ht="18" customHeight="1">
      <c r="A8" s="487"/>
      <c r="B8" s="755"/>
      <c r="C8" s="756"/>
      <c r="D8" s="44" t="s">
        <v>432</v>
      </c>
      <c r="E8" s="42"/>
      <c r="F8" s="42" t="s">
        <v>433</v>
      </c>
      <c r="G8" s="490"/>
      <c r="H8" s="489"/>
      <c r="I8" s="42"/>
      <c r="J8" s="44" t="s">
        <v>434</v>
      </c>
      <c r="K8" s="491"/>
      <c r="L8" s="488"/>
    </row>
    <row r="9" spans="1:12" ht="18" customHeight="1">
      <c r="A9" s="487"/>
      <c r="B9" s="744"/>
      <c r="C9" s="745"/>
      <c r="D9" s="492"/>
      <c r="E9" s="492"/>
      <c r="F9" s="492"/>
      <c r="G9" s="493"/>
      <c r="H9" s="494"/>
      <c r="I9" s="492"/>
      <c r="J9" s="492"/>
      <c r="K9" s="493"/>
      <c r="L9" s="488"/>
    </row>
    <row r="10" spans="1:12" ht="18" customHeight="1">
      <c r="A10" s="487"/>
      <c r="B10" s="744"/>
      <c r="C10" s="745"/>
      <c r="D10" s="492"/>
      <c r="E10" s="492"/>
      <c r="F10" s="492"/>
      <c r="G10" s="493"/>
      <c r="H10" s="494"/>
      <c r="I10" s="492"/>
      <c r="J10" s="492"/>
      <c r="K10" s="493"/>
      <c r="L10" s="488"/>
    </row>
    <row r="11" spans="1:12" ht="18" customHeight="1">
      <c r="A11" s="487"/>
      <c r="B11" s="744"/>
      <c r="C11" s="745"/>
      <c r="D11" s="492"/>
      <c r="E11" s="492"/>
      <c r="F11" s="492"/>
      <c r="G11" s="493"/>
      <c r="H11" s="494"/>
      <c r="I11" s="492"/>
      <c r="J11" s="492"/>
      <c r="K11" s="493"/>
      <c r="L11" s="488"/>
    </row>
    <row r="12" spans="1:12" ht="18" customHeight="1">
      <c r="A12" s="487"/>
      <c r="B12" s="744"/>
      <c r="C12" s="745"/>
      <c r="D12" s="492"/>
      <c r="E12" s="492"/>
      <c r="F12" s="492"/>
      <c r="G12" s="493"/>
      <c r="H12" s="494"/>
      <c r="I12" s="492"/>
      <c r="J12" s="492"/>
      <c r="K12" s="493"/>
      <c r="L12" s="488"/>
    </row>
    <row r="13" spans="1:12" ht="18" customHeight="1">
      <c r="A13" s="487"/>
      <c r="B13" s="744"/>
      <c r="C13" s="745"/>
      <c r="D13" s="492"/>
      <c r="E13" s="492"/>
      <c r="F13" s="492"/>
      <c r="G13" s="493"/>
      <c r="H13" s="494"/>
      <c r="I13" s="492"/>
      <c r="J13" s="492"/>
      <c r="K13" s="493"/>
      <c r="L13" s="488"/>
    </row>
    <row r="14" spans="1:12" ht="18" customHeight="1">
      <c r="A14" s="487"/>
      <c r="B14" s="744"/>
      <c r="C14" s="745"/>
      <c r="D14" s="492"/>
      <c r="E14" s="492"/>
      <c r="F14" s="492"/>
      <c r="G14" s="493"/>
      <c r="H14" s="494"/>
      <c r="I14" s="492"/>
      <c r="J14" s="492"/>
      <c r="K14" s="493"/>
      <c r="L14" s="488"/>
    </row>
    <row r="15" spans="1:12" ht="18" customHeight="1">
      <c r="A15" s="487"/>
      <c r="B15" s="744"/>
      <c r="C15" s="745"/>
      <c r="D15" s="492"/>
      <c r="E15" s="492"/>
      <c r="F15" s="492"/>
      <c r="G15" s="493"/>
      <c r="H15" s="494"/>
      <c r="I15" s="492"/>
      <c r="J15" s="492"/>
      <c r="K15" s="493"/>
      <c r="L15" s="488"/>
    </row>
    <row r="16" spans="1:12" ht="18" customHeight="1">
      <c r="A16" s="487"/>
      <c r="B16" s="757"/>
      <c r="C16" s="758"/>
      <c r="D16" s="495"/>
      <c r="E16" s="495"/>
      <c r="F16" s="495"/>
      <c r="G16" s="496"/>
      <c r="H16" s="497"/>
      <c r="I16" s="495"/>
      <c r="J16" s="495"/>
      <c r="K16" s="496"/>
      <c r="L16" s="488"/>
    </row>
    <row r="17" spans="1:12" ht="18" customHeight="1" thickBot="1">
      <c r="A17" s="487"/>
      <c r="L17" s="488"/>
    </row>
    <row r="18" spans="1:12" ht="25.5" customHeight="1" thickBot="1">
      <c r="A18" s="749" t="s">
        <v>435</v>
      </c>
      <c r="B18" s="750"/>
      <c r="C18" s="750"/>
      <c r="D18" s="750"/>
      <c r="E18" s="750"/>
      <c r="F18" s="750"/>
      <c r="G18" s="750"/>
      <c r="H18" s="750"/>
      <c r="I18" s="750"/>
      <c r="J18" s="750"/>
      <c r="K18" s="750"/>
      <c r="L18" s="751"/>
    </row>
    <row r="19" spans="1:12" ht="18" customHeight="1">
      <c r="A19" s="487"/>
      <c r="L19" s="488"/>
    </row>
    <row r="20" spans="1:12" ht="25.5" customHeight="1">
      <c r="A20" s="487"/>
      <c r="B20" s="498" t="s">
        <v>436</v>
      </c>
      <c r="C20" s="759" t="s">
        <v>430</v>
      </c>
      <c r="D20" s="759"/>
      <c r="E20" s="759"/>
      <c r="F20" s="759" t="s">
        <v>431</v>
      </c>
      <c r="G20" s="759"/>
      <c r="H20" s="759"/>
      <c r="I20" s="759" t="s">
        <v>437</v>
      </c>
      <c r="J20" s="759"/>
      <c r="K20" s="759"/>
      <c r="L20" s="488"/>
    </row>
    <row r="21" spans="1:12" ht="25.5" customHeight="1">
      <c r="A21" s="487"/>
      <c r="B21" s="498" t="s">
        <v>438</v>
      </c>
      <c r="C21" s="760">
        <v>0</v>
      </c>
      <c r="D21" s="760"/>
      <c r="E21" s="760"/>
      <c r="F21" s="760">
        <v>0</v>
      </c>
      <c r="G21" s="760"/>
      <c r="H21" s="760"/>
      <c r="I21" s="760">
        <v>0</v>
      </c>
      <c r="J21" s="760"/>
      <c r="K21" s="760"/>
      <c r="L21" s="488"/>
    </row>
    <row r="22" spans="1:12" ht="25.5" customHeight="1">
      <c r="A22" s="487"/>
      <c r="B22" s="498" t="s">
        <v>439</v>
      </c>
      <c r="C22" s="760">
        <v>0</v>
      </c>
      <c r="D22" s="760"/>
      <c r="E22" s="760"/>
      <c r="F22" s="760">
        <v>0</v>
      </c>
      <c r="G22" s="760"/>
      <c r="H22" s="760"/>
      <c r="I22" s="760">
        <v>0</v>
      </c>
      <c r="J22" s="760"/>
      <c r="K22" s="760"/>
      <c r="L22" s="488"/>
    </row>
    <row r="23" spans="1:12" ht="25.5" customHeight="1">
      <c r="A23" s="487"/>
      <c r="B23" s="499" t="s">
        <v>440</v>
      </c>
      <c r="C23" s="761"/>
      <c r="D23" s="761"/>
      <c r="E23" s="761"/>
      <c r="F23" s="761"/>
      <c r="G23" s="761"/>
      <c r="H23" s="761"/>
      <c r="I23" s="761"/>
      <c r="J23" s="761"/>
      <c r="K23" s="761"/>
      <c r="L23" s="488"/>
    </row>
    <row r="24" spans="1:12" ht="25.5" customHeight="1">
      <c r="A24" s="487"/>
      <c r="B24" s="499" t="s">
        <v>441</v>
      </c>
      <c r="C24" s="761"/>
      <c r="D24" s="761"/>
      <c r="E24" s="761"/>
      <c r="F24" s="761"/>
      <c r="G24" s="761"/>
      <c r="H24" s="761"/>
      <c r="I24" s="761"/>
      <c r="J24" s="761"/>
      <c r="K24" s="761"/>
      <c r="L24" s="488"/>
    </row>
    <row r="25" spans="1:12" ht="25.5" customHeight="1">
      <c r="A25" s="487"/>
      <c r="B25" s="498" t="s">
        <v>442</v>
      </c>
      <c r="C25" s="760">
        <f>SUM(C21:E24)</f>
        <v>0</v>
      </c>
      <c r="D25" s="760"/>
      <c r="E25" s="760"/>
      <c r="F25" s="760">
        <f>SUM(F21:H24)</f>
        <v>0</v>
      </c>
      <c r="G25" s="760"/>
      <c r="H25" s="760"/>
      <c r="I25" s="760">
        <f>SUM(I21:K24)</f>
        <v>0</v>
      </c>
      <c r="J25" s="760"/>
      <c r="K25" s="760"/>
      <c r="L25" s="488"/>
    </row>
    <row r="26" spans="1:12" ht="18" customHeight="1" thickBot="1">
      <c r="A26" s="487"/>
      <c r="L26" s="488"/>
    </row>
    <row r="27" spans="1:12" ht="25.5" customHeight="1" thickBot="1">
      <c r="A27" s="749" t="s">
        <v>443</v>
      </c>
      <c r="B27" s="750"/>
      <c r="C27" s="750"/>
      <c r="D27" s="750"/>
      <c r="E27" s="750"/>
      <c r="F27" s="750"/>
      <c r="G27" s="750"/>
      <c r="H27" s="750"/>
      <c r="I27" s="750"/>
      <c r="J27" s="750"/>
      <c r="K27" s="750"/>
      <c r="L27" s="751"/>
    </row>
    <row r="28" spans="1:12" ht="16.5" customHeight="1">
      <c r="A28" s="487"/>
      <c r="B28" s="471" t="s">
        <v>444</v>
      </c>
      <c r="L28" s="488"/>
    </row>
    <row r="29" spans="1:12" ht="16.5" customHeight="1">
      <c r="A29" s="762"/>
      <c r="B29" s="763"/>
      <c r="C29" s="763"/>
      <c r="D29" s="763"/>
      <c r="E29" s="763"/>
      <c r="F29" s="763"/>
      <c r="G29" s="763"/>
      <c r="H29" s="763"/>
      <c r="I29" s="763"/>
      <c r="J29" s="763"/>
      <c r="K29" s="763"/>
      <c r="L29" s="764"/>
    </row>
    <row r="30" spans="1:12" ht="16.5" customHeight="1">
      <c r="A30" s="765"/>
      <c r="B30" s="766"/>
      <c r="C30" s="766"/>
      <c r="D30" s="766"/>
      <c r="E30" s="766"/>
      <c r="F30" s="766"/>
      <c r="G30" s="766"/>
      <c r="H30" s="766"/>
      <c r="I30" s="766"/>
      <c r="J30" s="766"/>
      <c r="K30" s="766"/>
      <c r="L30" s="767"/>
    </row>
    <row r="31" spans="1:12" ht="16.5" customHeight="1">
      <c r="A31" s="765"/>
      <c r="B31" s="766"/>
      <c r="C31" s="766"/>
      <c r="D31" s="766"/>
      <c r="E31" s="766"/>
      <c r="F31" s="766"/>
      <c r="G31" s="766"/>
      <c r="H31" s="766"/>
      <c r="I31" s="766"/>
      <c r="J31" s="766"/>
      <c r="K31" s="766"/>
      <c r="L31" s="767"/>
    </row>
    <row r="32" spans="1:12" ht="16.5" customHeight="1">
      <c r="A32" s="765"/>
      <c r="B32" s="766"/>
      <c r="C32" s="766"/>
      <c r="D32" s="766"/>
      <c r="E32" s="766"/>
      <c r="F32" s="766"/>
      <c r="G32" s="766"/>
      <c r="H32" s="766"/>
      <c r="I32" s="766"/>
      <c r="J32" s="766"/>
      <c r="K32" s="766"/>
      <c r="L32" s="767"/>
    </row>
    <row r="33" spans="1:12" ht="16.5" customHeight="1">
      <c r="A33" s="765"/>
      <c r="B33" s="766"/>
      <c r="C33" s="766"/>
      <c r="D33" s="766"/>
      <c r="E33" s="766"/>
      <c r="F33" s="766"/>
      <c r="G33" s="766"/>
      <c r="H33" s="766"/>
      <c r="I33" s="766"/>
      <c r="J33" s="766"/>
      <c r="K33" s="766"/>
      <c r="L33" s="767"/>
    </row>
    <row r="34" spans="1:12" ht="16.5" customHeight="1">
      <c r="A34" s="765"/>
      <c r="B34" s="766"/>
      <c r="C34" s="766"/>
      <c r="D34" s="766"/>
      <c r="E34" s="766"/>
      <c r="F34" s="766"/>
      <c r="G34" s="766"/>
      <c r="H34" s="766"/>
      <c r="I34" s="766"/>
      <c r="J34" s="766"/>
      <c r="K34" s="766"/>
      <c r="L34" s="767"/>
    </row>
    <row r="35" spans="1:12" ht="16.5" customHeight="1">
      <c r="A35" s="765"/>
      <c r="B35" s="766"/>
      <c r="C35" s="766"/>
      <c r="D35" s="766"/>
      <c r="E35" s="766"/>
      <c r="F35" s="766"/>
      <c r="G35" s="766"/>
      <c r="H35" s="766"/>
      <c r="I35" s="766"/>
      <c r="J35" s="766"/>
      <c r="K35" s="766"/>
      <c r="L35" s="767"/>
    </row>
    <row r="36" spans="1:12" ht="16.5" customHeight="1">
      <c r="A36" s="765"/>
      <c r="B36" s="766"/>
      <c r="C36" s="766"/>
      <c r="D36" s="766"/>
      <c r="E36" s="766"/>
      <c r="F36" s="766"/>
      <c r="G36" s="766"/>
      <c r="H36" s="766"/>
      <c r="I36" s="766"/>
      <c r="J36" s="766"/>
      <c r="K36" s="766"/>
      <c r="L36" s="767"/>
    </row>
    <row r="37" spans="1:12" ht="16.5" customHeight="1">
      <c r="A37" s="765"/>
      <c r="B37" s="766"/>
      <c r="C37" s="766"/>
      <c r="D37" s="766"/>
      <c r="E37" s="766"/>
      <c r="F37" s="766"/>
      <c r="G37" s="766"/>
      <c r="H37" s="766"/>
      <c r="I37" s="766"/>
      <c r="J37" s="766"/>
      <c r="K37" s="766"/>
      <c r="L37" s="767"/>
    </row>
    <row r="38" spans="1:12" ht="16.5" customHeight="1">
      <c r="A38" s="765"/>
      <c r="B38" s="766"/>
      <c r="C38" s="766"/>
      <c r="D38" s="766"/>
      <c r="E38" s="766"/>
      <c r="F38" s="766"/>
      <c r="G38" s="766"/>
      <c r="H38" s="766"/>
      <c r="I38" s="766"/>
      <c r="J38" s="766"/>
      <c r="K38" s="766"/>
      <c r="L38" s="767"/>
    </row>
    <row r="39" spans="1:12" ht="16.5" customHeight="1">
      <c r="A39" s="765"/>
      <c r="B39" s="766"/>
      <c r="C39" s="766"/>
      <c r="D39" s="766"/>
      <c r="E39" s="766"/>
      <c r="F39" s="766"/>
      <c r="G39" s="766"/>
      <c r="H39" s="766"/>
      <c r="I39" s="766"/>
      <c r="J39" s="766"/>
      <c r="K39" s="766"/>
      <c r="L39" s="767"/>
    </row>
    <row r="40" spans="1:12" ht="16.5" customHeight="1">
      <c r="A40" s="765"/>
      <c r="B40" s="766"/>
      <c r="C40" s="766"/>
      <c r="D40" s="766"/>
      <c r="E40" s="766"/>
      <c r="F40" s="766"/>
      <c r="G40" s="766"/>
      <c r="H40" s="766"/>
      <c r="I40" s="766"/>
      <c r="J40" s="766"/>
      <c r="K40" s="766"/>
      <c r="L40" s="767"/>
    </row>
    <row r="41" spans="1:12" ht="16.5" customHeight="1">
      <c r="A41" s="765"/>
      <c r="B41" s="766"/>
      <c r="C41" s="766"/>
      <c r="D41" s="766"/>
      <c r="E41" s="766"/>
      <c r="F41" s="766"/>
      <c r="G41" s="766"/>
      <c r="H41" s="766"/>
      <c r="I41" s="766"/>
      <c r="J41" s="766"/>
      <c r="K41" s="766"/>
      <c r="L41" s="767"/>
    </row>
    <row r="42" spans="1:12" ht="16.5" customHeight="1">
      <c r="A42" s="765"/>
      <c r="B42" s="766"/>
      <c r="C42" s="766"/>
      <c r="D42" s="766"/>
      <c r="E42" s="766"/>
      <c r="F42" s="766"/>
      <c r="G42" s="766"/>
      <c r="H42" s="766"/>
      <c r="I42" s="766"/>
      <c r="J42" s="766"/>
      <c r="K42" s="766"/>
      <c r="L42" s="767"/>
    </row>
    <row r="43" spans="1:12" ht="16.5" customHeight="1">
      <c r="A43" s="765"/>
      <c r="B43" s="766"/>
      <c r="C43" s="766"/>
      <c r="D43" s="766"/>
      <c r="E43" s="766"/>
      <c r="F43" s="766"/>
      <c r="G43" s="766"/>
      <c r="H43" s="766"/>
      <c r="I43" s="766"/>
      <c r="J43" s="766"/>
      <c r="K43" s="766"/>
      <c r="L43" s="767"/>
    </row>
    <row r="44" spans="1:12" ht="16.5" customHeight="1" thickBot="1">
      <c r="A44" s="768"/>
      <c r="B44" s="769"/>
      <c r="C44" s="769"/>
      <c r="D44" s="769"/>
      <c r="E44" s="769"/>
      <c r="F44" s="769"/>
      <c r="G44" s="769"/>
      <c r="H44" s="769"/>
      <c r="I44" s="769"/>
      <c r="J44" s="769"/>
      <c r="K44" s="769"/>
      <c r="L44" s="770"/>
    </row>
    <row r="45" spans="1:12" ht="18" customHeight="1">
      <c r="B45" s="500" t="s">
        <v>445</v>
      </c>
    </row>
  </sheetData>
  <mergeCells count="35">
    <mergeCell ref="C25:E25"/>
    <mergeCell ref="F25:H25"/>
    <mergeCell ref="I25:K25"/>
    <mergeCell ref="A27:L27"/>
    <mergeCell ref="A29:L44"/>
    <mergeCell ref="C23:E23"/>
    <mergeCell ref="F23:H23"/>
    <mergeCell ref="I23:K23"/>
    <mergeCell ref="C24:E24"/>
    <mergeCell ref="F24:H24"/>
    <mergeCell ref="I24:K24"/>
    <mergeCell ref="C21:E21"/>
    <mergeCell ref="F21:H21"/>
    <mergeCell ref="I21:K21"/>
    <mergeCell ref="C22:E22"/>
    <mergeCell ref="F22:H22"/>
    <mergeCell ref="I22:K22"/>
    <mergeCell ref="B15:C15"/>
    <mergeCell ref="B16:C16"/>
    <mergeCell ref="A18:L18"/>
    <mergeCell ref="C20:E20"/>
    <mergeCell ref="F20:H20"/>
    <mergeCell ref="I20:K20"/>
    <mergeCell ref="B14:C14"/>
    <mergeCell ref="A4:L4"/>
    <mergeCell ref="A5:L5"/>
    <mergeCell ref="B7:C7"/>
    <mergeCell ref="D7:G7"/>
    <mergeCell ref="H7:K7"/>
    <mergeCell ref="B8:C8"/>
    <mergeCell ref="B9:C9"/>
    <mergeCell ref="B10:C10"/>
    <mergeCell ref="B11:C11"/>
    <mergeCell ref="B12:C12"/>
    <mergeCell ref="B13:C13"/>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別紙１（１of３）</vt:lpstr>
      <vt:lpstr>別紙１（2of3）（全系統の集計表)</vt:lpstr>
      <vt:lpstr>別紙１（2of3）（系統ごとの集計表） </vt:lpstr>
      <vt:lpstr>別紙１（2of3）（型式ごとの計算シート）</vt:lpstr>
      <vt:lpstr> 別紙１（別添1）</vt:lpstr>
      <vt:lpstr>別紙１（別添２）</vt:lpstr>
      <vt:lpstr>別添１（３of３）A</vt:lpstr>
      <vt:lpstr>別紙１（３of３）B</vt:lpstr>
      <vt:lpstr>'別紙１（2of3）（型式ごとの計算シート）'!Print_Area</vt:lpstr>
      <vt:lpstr>'別紙１（2of3）（系統ごとの集計表） '!Print_Area</vt:lpstr>
      <vt:lpstr>'別紙１（2of3）（全系統の集計表)'!Print_Area</vt:lpstr>
      <vt:lpstr>'別紙１（別添２）'!Print_Area</vt:lpstr>
      <vt:lpstr>'別添１（３of３）A'!Print_Area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和繁</cp:lastModifiedBy>
  <cp:lastPrinted>2025-04-21T01:03:38Z</cp:lastPrinted>
  <dcterms:created xsi:type="dcterms:W3CDTF">2006-10-24T02:43:33Z</dcterms:created>
  <dcterms:modified xsi:type="dcterms:W3CDTF">2025-04-21T01:04:36Z</dcterms:modified>
</cp:coreProperties>
</file>