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jreco-disk\share\disk2\Jreco\430環境省 補助事業\2025(R07)年度\10 公募(HP、説明会配布)資料\◆HP用 公募資料\"/>
    </mc:Choice>
  </mc:AlternateContent>
  <xr:revisionPtr revIDLastSave="0" documentId="13_ncr:1_{BE736DBD-BFC6-4FA7-9E85-0092CF28C7C4}" xr6:coauthVersionLast="47" xr6:coauthVersionMax="47" xr10:uidLastSave="{00000000-0000-0000-0000-000000000000}"/>
  <bookViews>
    <workbookView xWindow="-120" yWindow="-120" windowWidth="29040" windowHeight="15840" tabRatio="773" activeTab="3" xr2:uid="{00000000-000D-0000-FFFF-FFFF00000000}"/>
  </bookViews>
  <sheets>
    <sheet name="別紙１（１of３）" sheetId="74" r:id="rId1"/>
    <sheet name="別紙１（2of3）（全系統の集計表)" sheetId="65" r:id="rId2"/>
    <sheet name="別紙１（2of3）（系統ごとの集計表） " sheetId="63" r:id="rId3"/>
    <sheet name="別紙１（2of3）（型式ごとの計算シート）" sheetId="71" r:id="rId4"/>
    <sheet name=" 別紙１（別添1）" sheetId="66" r:id="rId5"/>
    <sheet name="別紙１（別添２）" sheetId="72" r:id="rId6"/>
    <sheet name="別添１（３of３）A" sheetId="75" r:id="rId7"/>
    <sheet name="別紙１（３of３）B" sheetId="76" r:id="rId8"/>
  </sheets>
  <definedNames>
    <definedName name="_xlnm._FilterDatabase" localSheetId="2" hidden="1">'別紙１（2of3）（系統ごとの集計表） '!$A$3:$F$13</definedName>
    <definedName name="_xlnm._FilterDatabase" localSheetId="1" hidden="1">'別紙１（2of3）（全系統の集計表)'!$A$3:$F$8</definedName>
    <definedName name="_xlnm.Print_Area" localSheetId="3">'別紙１（2of3）（型式ごとの計算シート）'!$A$1:$I$39</definedName>
    <definedName name="_xlnm.Print_Area" localSheetId="2">'別紙１（2of3）（系統ごとの集計表） '!$A$1:$I$23</definedName>
    <definedName name="_xlnm.Print_Area" localSheetId="1">'別紙１（2of3）（全系統の集計表)'!$A$1:$E$19</definedName>
    <definedName name="_xlnm.Print_Area" localSheetId="5">'別紙１（別添２）'!$A$1:$F$37</definedName>
    <definedName name="_xlnm.Print_Area" localSheetId="6">'別添１（３of３）A'!$A$1:$E$69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76" l="1"/>
  <c r="F25" i="76"/>
  <c r="C25" i="76"/>
  <c r="D50" i="75"/>
  <c r="C50" i="75"/>
  <c r="G45" i="74"/>
  <c r="B18" i="72"/>
  <c r="E10" i="71"/>
  <c r="E27" i="71"/>
  <c r="E17" i="71"/>
  <c r="E21" i="71"/>
  <c r="E16" i="71"/>
  <c r="E28" i="71"/>
  <c r="E29" i="71"/>
  <c r="D23" i="71"/>
  <c r="C18" i="72"/>
  <c r="B35" i="72"/>
  <c r="D20" i="66"/>
  <c r="D19" i="66"/>
  <c r="H19" i="66"/>
  <c r="E22" i="71"/>
  <c r="D20" i="72"/>
  <c r="D27" i="71"/>
  <c r="D29" i="71"/>
  <c r="D30" i="71"/>
  <c r="B51" i="72"/>
  <c r="B57" i="72"/>
  <c r="B52" i="72"/>
  <c r="J57" i="72"/>
  <c r="I57" i="72"/>
  <c r="B58" i="72"/>
  <c r="J58" i="72"/>
  <c r="I58" i="72"/>
  <c r="B59" i="72"/>
  <c r="J59" i="72"/>
  <c r="I59" i="72"/>
  <c r="B60" i="72"/>
  <c r="J60" i="72"/>
  <c r="I60" i="72"/>
  <c r="B61" i="72"/>
  <c r="J61" i="72"/>
  <c r="I61" i="72"/>
  <c r="B62" i="72"/>
  <c r="J62" i="72"/>
  <c r="I62" i="72"/>
  <c r="B63" i="72"/>
  <c r="J63" i="72"/>
  <c r="I63" i="72"/>
  <c r="B64" i="72"/>
  <c r="J64" i="72"/>
  <c r="I64" i="72"/>
  <c r="B65" i="72"/>
  <c r="J65" i="72"/>
  <c r="I65" i="72"/>
  <c r="B66" i="72"/>
  <c r="J66" i="72"/>
  <c r="I66" i="72"/>
  <c r="B67" i="72"/>
  <c r="J67" i="72"/>
  <c r="I67" i="72"/>
  <c r="B68" i="72"/>
  <c r="J68" i="72"/>
  <c r="I68" i="72"/>
  <c r="B55" i="72"/>
  <c r="H68" i="72"/>
  <c r="G68" i="72"/>
  <c r="H67" i="72"/>
  <c r="G67" i="72"/>
  <c r="H66" i="72"/>
  <c r="G66" i="72"/>
  <c r="H65" i="72"/>
  <c r="G65" i="72"/>
  <c r="H64" i="72"/>
  <c r="G64" i="72"/>
  <c r="H63" i="72"/>
  <c r="G63" i="72"/>
  <c r="H62" i="72"/>
  <c r="G62" i="72"/>
  <c r="H61" i="72"/>
  <c r="G61" i="72"/>
  <c r="H60" i="72"/>
  <c r="G60" i="72"/>
  <c r="H59" i="72"/>
  <c r="G59" i="72"/>
  <c r="H58" i="72"/>
  <c r="G58" i="72"/>
  <c r="H57" i="72"/>
  <c r="G57" i="72"/>
  <c r="B54" i="72"/>
  <c r="B53" i="72"/>
  <c r="D21" i="72"/>
  <c r="D22" i="72"/>
  <c r="D23" i="72"/>
  <c r="D24" i="72"/>
  <c r="D25" i="72"/>
  <c r="D26" i="72"/>
  <c r="D27" i="72"/>
  <c r="D28" i="72"/>
  <c r="D29" i="72"/>
  <c r="D30" i="72"/>
  <c r="D31" i="72"/>
  <c r="B15" i="72"/>
  <c r="N91" i="71"/>
  <c r="U109" i="71"/>
  <c r="T109" i="71"/>
  <c r="O109" i="71"/>
  <c r="N109" i="71"/>
  <c r="U108" i="71"/>
  <c r="T108" i="71"/>
  <c r="O108" i="71"/>
  <c r="N108" i="71"/>
  <c r="U107" i="71"/>
  <c r="T107" i="71"/>
  <c r="O107" i="71"/>
  <c r="N107" i="71"/>
  <c r="U106" i="71"/>
  <c r="T106" i="71"/>
  <c r="O106" i="71"/>
  <c r="N106" i="71"/>
  <c r="U105" i="71"/>
  <c r="T105" i="71"/>
  <c r="O105" i="71"/>
  <c r="N105" i="71"/>
  <c r="U104" i="71"/>
  <c r="T104" i="71"/>
  <c r="O104" i="71"/>
  <c r="N104" i="71"/>
  <c r="U103" i="71"/>
  <c r="T103" i="71"/>
  <c r="O103" i="71"/>
  <c r="N103" i="71"/>
  <c r="M91" i="71"/>
  <c r="O96" i="71"/>
  <c r="O91" i="71"/>
  <c r="R91" i="71"/>
  <c r="T91" i="71"/>
  <c r="V91" i="71"/>
  <c r="S91" i="71"/>
  <c r="U91" i="71"/>
  <c r="F21" i="71"/>
  <c r="F23" i="71"/>
  <c r="F25" i="71"/>
  <c r="D21" i="71"/>
  <c r="D25" i="71"/>
  <c r="F30" i="71"/>
  <c r="F36" i="71"/>
  <c r="E18" i="71"/>
  <c r="E19" i="71"/>
  <c r="E26" i="71"/>
  <c r="F27" i="71"/>
  <c r="E15" i="71"/>
  <c r="E13" i="71"/>
  <c r="E12" i="71"/>
  <c r="E11" i="71"/>
  <c r="E9" i="71"/>
  <c r="E21" i="63"/>
  <c r="D21" i="63"/>
  <c r="E16" i="65"/>
  <c r="D16" i="65"/>
  <c r="E14" i="65"/>
  <c r="E12" i="65"/>
  <c r="D14" i="65"/>
  <c r="D12" i="65"/>
  <c r="C17" i="63"/>
  <c r="E19" i="63"/>
  <c r="E17" i="63"/>
  <c r="D17" i="63"/>
  <c r="C20" i="66"/>
  <c r="B20" i="66"/>
  <c r="C19" i="66"/>
  <c r="B19" i="66"/>
  <c r="D13" i="66"/>
  <c r="H13" i="66"/>
  <c r="H20" i="66"/>
  <c r="D12" i="66"/>
  <c r="H12" i="66"/>
  <c r="C12" i="65"/>
  <c r="C16" i="65"/>
  <c r="C14" i="65"/>
  <c r="D19" i="63"/>
  <c r="C19" i="63"/>
  <c r="C21" i="63"/>
  <c r="D58" i="72"/>
  <c r="E23" i="71"/>
  <c r="E25" i="71"/>
  <c r="E34" i="71"/>
  <c r="E30" i="71"/>
  <c r="E36" i="71"/>
  <c r="F34" i="71"/>
  <c r="F38" i="71"/>
  <c r="C61" i="72"/>
  <c r="C64" i="72"/>
  <c r="C62" i="72"/>
  <c r="D57" i="72"/>
  <c r="D32" i="72"/>
  <c r="D59" i="72"/>
  <c r="C68" i="72"/>
  <c r="D67" i="72"/>
  <c r="D64" i="72"/>
  <c r="C60" i="72"/>
  <c r="D65" i="72"/>
  <c r="C66" i="72"/>
  <c r="C67" i="72"/>
  <c r="C65" i="72"/>
  <c r="C58" i="72"/>
  <c r="E58" i="72"/>
  <c r="D66" i="72"/>
  <c r="D68" i="72"/>
  <c r="D60" i="72"/>
  <c r="D63" i="72"/>
  <c r="D61" i="72"/>
  <c r="E61" i="72"/>
  <c r="C57" i="72"/>
  <c r="C63" i="72"/>
  <c r="D62" i="72"/>
  <c r="C59" i="72"/>
  <c r="E66" i="72"/>
  <c r="E67" i="72"/>
  <c r="E38" i="71"/>
  <c r="D36" i="71"/>
  <c r="E63" i="72"/>
  <c r="E62" i="72"/>
  <c r="E57" i="72"/>
  <c r="E65" i="72"/>
  <c r="E60" i="72"/>
  <c r="E59" i="72"/>
  <c r="E68" i="72"/>
  <c r="E64" i="72"/>
  <c r="D34" i="71"/>
  <c r="D38" i="71"/>
  <c r="E69"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yourname</author>
    <author>菅原 和繁</author>
    <author>宍戸 亮介</author>
    <author>菅原 和重</author>
  </authors>
  <commentList>
    <comment ref="C4" authorId="0" shapeId="0" xr:uid="{F7CE935B-2C63-437B-9DF5-BB9897C8E48D}">
      <text>
        <r>
          <rPr>
            <b/>
            <sz val="9"/>
            <color indexed="81"/>
            <rFont val="ＭＳ Ｐゴシック"/>
            <family val="3"/>
            <charset val="128"/>
          </rPr>
          <t>※</t>
        </r>
        <r>
          <rPr>
            <b/>
            <u/>
            <sz val="9"/>
            <color indexed="81"/>
            <rFont val="ＭＳ Ｐゴシック"/>
            <family val="3"/>
            <charset val="128"/>
          </rPr>
          <t>事業の内容が判断できる分かりやすい「事業名称」</t>
        </r>
        <r>
          <rPr>
            <b/>
            <sz val="9"/>
            <color indexed="81"/>
            <rFont val="ＭＳ Ｐゴシック"/>
            <family val="3"/>
            <charset val="128"/>
          </rPr>
          <t>を記載してください。
〖記載例〗
　・△△事業所 冷凍冷蔵倉庫冷却設備 更新工事
　・△△工場 ◇◇製造ライン フリーザー設備 新設工事
　・△△店 冷凍冷蔵ショーケース他 改修工事　　 等々</t>
        </r>
      </text>
    </comment>
    <comment ref="C15" authorId="0" shapeId="0" xr:uid="{118469EC-408D-4A39-96B4-243B2AE47FCD}">
      <text>
        <r>
          <rPr>
            <b/>
            <sz val="9"/>
            <color indexed="81"/>
            <rFont val="ＭＳ Ｐゴシック"/>
            <family val="3"/>
            <charset val="128"/>
          </rPr>
          <t>※</t>
        </r>
        <r>
          <rPr>
            <b/>
            <u/>
            <sz val="9"/>
            <color indexed="81"/>
            <rFont val="ＭＳ Ｐゴシック"/>
            <family val="3"/>
            <charset val="128"/>
          </rPr>
          <t>事業の窓口となる「担当者」</t>
        </r>
        <r>
          <rPr>
            <b/>
            <sz val="9"/>
            <color indexed="81"/>
            <rFont val="ＭＳ Ｐゴシック"/>
            <family val="3"/>
            <charset val="128"/>
          </rPr>
          <t>を記載してください。
　⇒極力、「事業実施責任者」や「経理責任者」の方とは異なる方を記入してください。</t>
        </r>
      </text>
    </comment>
    <comment ref="G33" authorId="1" shapeId="0" xr:uid="{157FA35A-8985-492B-9B09-F72C3A54A1A0}">
      <text>
        <r>
          <rPr>
            <b/>
            <sz val="9"/>
            <color indexed="81"/>
            <rFont val="MS P ゴシック"/>
            <family val="3"/>
            <charset val="128"/>
          </rPr>
          <t>「大企業/中小企業/その他」のいずれかを選択してください。</t>
        </r>
      </text>
    </comment>
    <comment ref="C36" authorId="2" shapeId="0" xr:uid="{6FDB13E5-2F5C-4EA8-94EC-4307C57BF22E}">
      <text>
        <r>
          <rPr>
            <b/>
            <sz val="9"/>
            <color indexed="81"/>
            <rFont val="MS P ゴシック"/>
            <family val="3"/>
            <charset val="128"/>
          </rPr>
          <t>単年度事業か複数年度事業かを選択してください。</t>
        </r>
      </text>
    </comment>
    <comment ref="F43" authorId="3" shapeId="0" xr:uid="{84CF2A6C-7740-48C3-94A0-37DD24C39445}">
      <text>
        <r>
          <rPr>
            <b/>
            <sz val="9"/>
            <color indexed="81"/>
            <rFont val="MS P ゴシック"/>
            <family val="3"/>
            <charset val="128"/>
          </rPr>
          <t>【注意】記載する「補助対象範囲の経費総額」は、
申請事業の「補助対象経費」や「補助基本額」とは異なります。（⇒公募要領・交付規程等を参照）
※本補助事業において補助対象経費の区分で定められている経費のうち、当該事業で導入する又は導入した脱炭素型自然冷媒設備に係る「</t>
        </r>
        <r>
          <rPr>
            <b/>
            <u/>
            <sz val="9"/>
            <color indexed="81"/>
            <rFont val="MS P ゴシック"/>
            <family val="3"/>
            <charset val="128"/>
          </rPr>
          <t>補助対象経費として認められている経費の総額</t>
        </r>
        <r>
          <rPr>
            <b/>
            <sz val="9"/>
            <color indexed="81"/>
            <rFont val="MS P ゴシック"/>
            <family val="3"/>
            <charset val="128"/>
          </rPr>
          <t>」を記載してください。
(適切に計上した見積書等の証憑書類を添付してください)</t>
        </r>
      </text>
    </comment>
    <comment ref="F46" authorId="0" shapeId="0" xr:uid="{B1388A45-397E-409B-BBDD-5F86CFDCA0F1}">
      <text>
        <r>
          <rPr>
            <b/>
            <sz val="9"/>
            <color indexed="81"/>
            <rFont val="ＭＳ Ｐゴシック"/>
            <family val="3"/>
            <charset val="128"/>
          </rPr>
          <t>※導入する又は導入した脱炭素型自然冷媒機器の</t>
        </r>
        <r>
          <rPr>
            <b/>
            <u/>
            <sz val="9"/>
            <color indexed="81"/>
            <rFont val="ＭＳ Ｐゴシック"/>
            <family val="3"/>
            <charset val="128"/>
          </rPr>
          <t>法定耐用年数</t>
        </r>
        <r>
          <rPr>
            <b/>
            <sz val="9"/>
            <color indexed="81"/>
            <rFont val="ＭＳ Ｐゴシック"/>
            <family val="3"/>
            <charset val="128"/>
          </rPr>
          <t>を記載し、根拠資料を添付してください。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菅原 和繁</author>
    <author>user</author>
  </authors>
  <commentList>
    <comment ref="E8" authorId="0" shapeId="0" xr:uid="{408B61C3-200C-48BA-8A6C-9DE194F60737}">
      <text>
        <r>
          <rPr>
            <b/>
            <sz val="9"/>
            <color indexed="81"/>
            <rFont val="MS P ゴシック"/>
            <family val="3"/>
            <charset val="128"/>
          </rPr>
          <t>自動計算を選択した場合は、「③年間平均負荷率」のみ入力してください。それ以外の項目は入力できません。</t>
        </r>
      </text>
    </comment>
    <comment ref="D11" authorId="1" shapeId="0" xr:uid="{E0D53E33-5403-471E-9369-96FAB6D0752D}">
      <text>
        <r>
          <rPr>
            <b/>
            <sz val="9"/>
            <color indexed="81"/>
            <rFont val="MS P ゴシック"/>
            <family val="3"/>
            <charset val="128"/>
          </rPr>
          <t>同一系統内で異なる冷凍能力を有する冷凍機を選定する場合は、
冷却負荷を冷凍能力毎に按分するなどして記入してください。
なお、系統ごとの冷却負荷や冷凍能力の集計は、別紙1（2/3）（系統ごとの集計表）に集計してください。</t>
        </r>
      </text>
    </comment>
    <comment ref="E14" authorId="0" shapeId="0" xr:uid="{EA651403-5626-4671-9C10-2D0DFAF57F73}">
      <text>
        <r>
          <rPr>
            <b/>
            <sz val="9"/>
            <color indexed="81"/>
            <rFont val="MS P ゴシック"/>
            <family val="3"/>
            <charset val="128"/>
          </rPr>
          <t>自動計算を選択した場合は、「市中冷媒の平均値(自動計算)」としてください。</t>
        </r>
      </text>
    </comment>
    <comment ref="D20" authorId="0" shapeId="0" xr:uid="{DBA47884-6692-4017-9D4B-A03AC56A63D5}">
      <text>
        <r>
          <rPr>
            <b/>
            <sz val="9"/>
            <color indexed="81"/>
            <rFont val="MS P ゴシック"/>
            <family val="3"/>
            <charset val="128"/>
          </rPr>
          <t>脱炭素型自然冷媒機器の「年間平均負荷率」は、別紙1(1)と(2)を使用して計算した値を記入してください。</t>
        </r>
      </text>
    </comment>
    <comment ref="E20" authorId="0" shapeId="0" xr:uid="{CCC4CDB5-E66B-4E59-9B8E-DE872E94E249}">
      <text>
        <r>
          <rPr>
            <b/>
            <sz val="9"/>
            <color indexed="81"/>
            <rFont val="MS P ゴシック"/>
            <family val="3"/>
            <charset val="128"/>
          </rPr>
          <t>自動計算を選択した場合でも、別紙1(1)と(2)を使用して計算した価を記入してください。</t>
        </r>
      </text>
    </comment>
    <comment ref="N91" authorId="1" shapeId="0" xr:uid="{2DE44585-8F56-4A4B-867F-2219A7057D46}">
      <text>
        <r>
          <rPr>
            <b/>
            <sz val="10"/>
            <color indexed="81"/>
            <rFont val="MS P ゴシック"/>
            <family val="3"/>
            <charset val="128"/>
          </rPr>
          <t>‐65℃よりも低温
　10℃よりも高温
の場合は、自動計算されません</t>
        </r>
      </text>
    </comment>
    <comment ref="O91" authorId="1" shapeId="0" xr:uid="{F75B4A14-541E-4EDE-B2A8-272F642F9A89}">
      <text>
        <r>
          <rPr>
            <b/>
            <sz val="10"/>
            <color indexed="81"/>
            <rFont val="MS P ゴシック"/>
            <family val="3"/>
            <charset val="128"/>
          </rPr>
          <t>冷凍能力0.0kW以下
冷凍能力500kW超
以上の条件は自動計算されません。</t>
        </r>
      </text>
    </comment>
    <comment ref="O96" authorId="1" shapeId="0" xr:uid="{F582BA05-B8CD-4BA8-87B0-DDA0DE570C49}">
      <text>
        <r>
          <rPr>
            <b/>
            <sz val="10"/>
            <color indexed="81"/>
            <rFont val="MS P ゴシック"/>
            <family val="3"/>
            <charset val="128"/>
          </rPr>
          <t>空冷式・水冷式を選択。
蒸発式・その他は
出力無し。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2" authorId="0" shapeId="0" xr:uid="{26D029C5-BC2F-4FE5-9A40-188EBAF2F053}">
      <text>
        <r>
          <rPr>
            <sz val="9"/>
            <color indexed="81"/>
            <rFont val="MS P ゴシック"/>
            <family val="3"/>
            <charset val="128"/>
          </rPr>
          <t>冷蔵倉庫、食品工場のいずれかを選択してください。</t>
        </r>
      </text>
    </comment>
    <comment ref="F2" authorId="0" shapeId="0" xr:uid="{89EDCD38-A209-4449-810D-E01A83A92CF7}">
      <text>
        <r>
          <rPr>
            <sz val="9"/>
            <color indexed="81"/>
            <rFont val="MS P ゴシック"/>
            <family val="3"/>
            <charset val="128"/>
          </rPr>
          <t>脱炭素型自然冷媒機器または
比較対象フロン冷媒機器のいずれかを選択してください。</t>
        </r>
      </text>
    </comment>
    <comment ref="D11" authorId="0" shapeId="0" xr:uid="{32CF96F7-F8B9-44C0-8793-A3AF91A631F2}">
      <text>
        <r>
          <rPr>
            <b/>
            <sz val="9"/>
            <color indexed="81"/>
            <rFont val="MS P ゴシック"/>
            <family val="3"/>
            <charset val="128"/>
          </rPr>
          <t>冷却負荷（同一系統の合計値）（kW）または冷却負荷の按分値（kW）のいずれかを選択してください</t>
        </r>
      </text>
    </comment>
  </commentList>
</comments>
</file>

<file path=xl/sharedStrings.xml><?xml version="1.0" encoding="utf-8"?>
<sst xmlns="http://schemas.openxmlformats.org/spreadsheetml/2006/main" count="658" uniqueCount="446">
  <si>
    <t>冷却負荷</t>
    <rPh sb="0" eb="2">
      <t>レイキャク</t>
    </rPh>
    <rPh sb="2" eb="4">
      <t>フカ</t>
    </rPh>
    <phoneticPr fontId="3"/>
  </si>
  <si>
    <t>冷却温度</t>
    <rPh sb="0" eb="2">
      <t>レイキャク</t>
    </rPh>
    <rPh sb="2" eb="4">
      <t>オンド</t>
    </rPh>
    <phoneticPr fontId="3"/>
  </si>
  <si>
    <t>冷媒</t>
    <rPh sb="0" eb="2">
      <t>レイバイ</t>
    </rPh>
    <phoneticPr fontId="3"/>
  </si>
  <si>
    <t/>
  </si>
  <si>
    <t>冷凍能力</t>
    <rPh sb="0" eb="2">
      <t>レイトウ</t>
    </rPh>
    <rPh sb="2" eb="4">
      <t>ノウリョク</t>
    </rPh>
    <phoneticPr fontId="3"/>
  </si>
  <si>
    <t>CO2削減量</t>
    <rPh sb="3" eb="6">
      <t>サクゲンリョウ</t>
    </rPh>
    <phoneticPr fontId="3"/>
  </si>
  <si>
    <t>＜冷媒表＞</t>
    <rPh sb="1" eb="3">
      <t>レイバイ</t>
    </rPh>
    <rPh sb="3" eb="4">
      <t>ヒョウ</t>
    </rPh>
    <phoneticPr fontId="3"/>
  </si>
  <si>
    <t>※使用冷媒が下記の一覧表にない場合は、冷媒名及びＧＷＰを該当する表の空欄に記入してください。</t>
    <rPh sb="1" eb="3">
      <t>シヨウ</t>
    </rPh>
    <rPh sb="3" eb="5">
      <t>レイバイ</t>
    </rPh>
    <rPh sb="6" eb="8">
      <t>カキ</t>
    </rPh>
    <rPh sb="9" eb="11">
      <t>イチラン</t>
    </rPh>
    <rPh sb="11" eb="12">
      <t>ヒョウ</t>
    </rPh>
    <rPh sb="15" eb="17">
      <t>バアイ</t>
    </rPh>
    <rPh sb="19" eb="21">
      <t>レイバイ</t>
    </rPh>
    <rPh sb="21" eb="22">
      <t>メイ</t>
    </rPh>
    <rPh sb="22" eb="23">
      <t>オヨ</t>
    </rPh>
    <rPh sb="28" eb="30">
      <t>ガイトウ</t>
    </rPh>
    <rPh sb="32" eb="33">
      <t>ヒョウ</t>
    </rPh>
    <rPh sb="34" eb="36">
      <t>クウラン</t>
    </rPh>
    <rPh sb="37" eb="39">
      <t>キニュウ</t>
    </rPh>
    <phoneticPr fontId="3"/>
  </si>
  <si>
    <t>冷媒（自然冷媒）</t>
    <rPh sb="0" eb="2">
      <t>レイバイ</t>
    </rPh>
    <rPh sb="3" eb="5">
      <t>シゼン</t>
    </rPh>
    <rPh sb="5" eb="7">
      <t>レイバイ</t>
    </rPh>
    <phoneticPr fontId="3"/>
  </si>
  <si>
    <t>冷媒（比較対象）</t>
    <rPh sb="0" eb="2">
      <t>レイバイ</t>
    </rPh>
    <rPh sb="3" eb="5">
      <t>ヒカク</t>
    </rPh>
    <rPh sb="5" eb="7">
      <t>タイショウ</t>
    </rPh>
    <phoneticPr fontId="3"/>
  </si>
  <si>
    <t>冷媒（既存）</t>
    <rPh sb="0" eb="2">
      <t>レイバイ</t>
    </rPh>
    <rPh sb="3" eb="5">
      <t>キゾン</t>
    </rPh>
    <phoneticPr fontId="3"/>
  </si>
  <si>
    <t>空気</t>
    <rPh sb="0" eb="2">
      <t>クウキ</t>
    </rPh>
    <phoneticPr fontId="3"/>
  </si>
  <si>
    <t>記入要領</t>
    <rPh sb="0" eb="2">
      <t>キニュウ</t>
    </rPh>
    <rPh sb="2" eb="4">
      <t>ヨウリョウ</t>
    </rPh>
    <phoneticPr fontId="3"/>
  </si>
  <si>
    <t>記入事項・用語</t>
    <rPh sb="0" eb="2">
      <t>キニュウ</t>
    </rPh>
    <rPh sb="2" eb="4">
      <t>ジコウ</t>
    </rPh>
    <rPh sb="5" eb="7">
      <t>ヨウゴ</t>
    </rPh>
    <phoneticPr fontId="3"/>
  </si>
  <si>
    <t>説明</t>
    <rPh sb="0" eb="2">
      <t>セツメイ</t>
    </rPh>
    <phoneticPr fontId="3"/>
  </si>
  <si>
    <t>水</t>
    <rPh sb="0" eb="1">
      <t>ミズ</t>
    </rPh>
    <phoneticPr fontId="3"/>
  </si>
  <si>
    <r>
      <t>冷媒の地球温暖化係数（100年値）を記入してください。ただし、二元冷凍等装置等、冷媒（又はブライン）を複数用いる場合は、地球温暖化係数の大きい方の値で代表させてください。</t>
    </r>
    <r>
      <rPr>
        <sz val="11"/>
        <rFont val="ＭＳ Ｐゴシック"/>
        <family val="3"/>
        <charset val="128"/>
      </rPr>
      <t/>
    </r>
    <rPh sb="0" eb="2">
      <t>レイバイ</t>
    </rPh>
    <rPh sb="3" eb="5">
      <t>チキュウ</t>
    </rPh>
    <rPh sb="5" eb="8">
      <t>オンダンカ</t>
    </rPh>
    <rPh sb="8" eb="10">
      <t>ケイスウ</t>
    </rPh>
    <rPh sb="14" eb="15">
      <t>ネン</t>
    </rPh>
    <rPh sb="15" eb="16">
      <t>チ</t>
    </rPh>
    <rPh sb="18" eb="20">
      <t>キニュウ</t>
    </rPh>
    <rPh sb="31" eb="32">
      <t>ニ</t>
    </rPh>
    <rPh sb="32" eb="33">
      <t>ゲン</t>
    </rPh>
    <rPh sb="33" eb="35">
      <t>レイトウ</t>
    </rPh>
    <rPh sb="35" eb="36">
      <t>トウ</t>
    </rPh>
    <rPh sb="36" eb="38">
      <t>ソウチ</t>
    </rPh>
    <rPh sb="38" eb="39">
      <t>トウ</t>
    </rPh>
    <rPh sb="40" eb="42">
      <t>レイバイ</t>
    </rPh>
    <rPh sb="43" eb="44">
      <t>マタ</t>
    </rPh>
    <rPh sb="51" eb="53">
      <t>フクスウ</t>
    </rPh>
    <rPh sb="53" eb="54">
      <t>モチ</t>
    </rPh>
    <rPh sb="56" eb="58">
      <t>バアイ</t>
    </rPh>
    <rPh sb="60" eb="62">
      <t>チキュウ</t>
    </rPh>
    <rPh sb="62" eb="65">
      <t>オンダンカ</t>
    </rPh>
    <rPh sb="65" eb="67">
      <t>ケイスウ</t>
    </rPh>
    <rPh sb="68" eb="69">
      <t>オオ</t>
    </rPh>
    <rPh sb="71" eb="72">
      <t>ホウ</t>
    </rPh>
    <rPh sb="73" eb="74">
      <t>アタイ</t>
    </rPh>
    <rPh sb="75" eb="77">
      <t>ダイヒョウ</t>
    </rPh>
    <phoneticPr fontId="3"/>
  </si>
  <si>
    <t>ｔ</t>
    <phoneticPr fontId="3"/>
  </si>
  <si>
    <t>（イ）－（ア）</t>
    <phoneticPr fontId="3"/>
  </si>
  <si>
    <t>t</t>
    <phoneticPr fontId="3"/>
  </si>
  <si>
    <t>％</t>
    <phoneticPr fontId="3"/>
  </si>
  <si>
    <t>kgCO2/kWh</t>
    <phoneticPr fontId="3"/>
  </si>
  <si>
    <t>kWh</t>
    <phoneticPr fontId="3"/>
  </si>
  <si>
    <t>hrs/ｙ</t>
    <phoneticPr fontId="3"/>
  </si>
  <si>
    <t>kW</t>
    <phoneticPr fontId="3"/>
  </si>
  <si>
    <t>℃</t>
    <phoneticPr fontId="3"/>
  </si>
  <si>
    <t>Ｂ
比較対象
フロン冷媒機器</t>
    <rPh sb="2" eb="4">
      <t>ヒカク</t>
    </rPh>
    <rPh sb="4" eb="6">
      <t>タイショウ</t>
    </rPh>
    <rPh sb="10" eb="12">
      <t>レイバイ</t>
    </rPh>
    <phoneticPr fontId="3"/>
  </si>
  <si>
    <t>R502</t>
    <phoneticPr fontId="3"/>
  </si>
  <si>
    <t>プロピレン</t>
    <phoneticPr fontId="3"/>
  </si>
  <si>
    <t>R22</t>
    <phoneticPr fontId="3"/>
  </si>
  <si>
    <t>R23</t>
    <phoneticPr fontId="3"/>
  </si>
  <si>
    <t>R22/R23</t>
    <phoneticPr fontId="3"/>
  </si>
  <si>
    <r>
      <t>（出典）日本フルオロカーボン協会のデータ一覧表から、ＧＷＰ１００年値を用いた。（気候変動に関する政府間パネル(IPCC)第</t>
    </r>
    <r>
      <rPr>
        <sz val="11"/>
        <color indexed="8"/>
        <rFont val="ＭＳ Ｐゴシック"/>
        <family val="3"/>
        <charset val="128"/>
      </rPr>
      <t>5</t>
    </r>
    <r>
      <rPr>
        <sz val="11"/>
        <color indexed="8"/>
        <rFont val="ＭＳ Ｐゴシック"/>
        <family val="3"/>
        <charset val="128"/>
      </rPr>
      <t>次評価報告による。）</t>
    </r>
    <rPh sb="1" eb="3">
      <t>シュッテン</t>
    </rPh>
    <rPh sb="4" eb="6">
      <t>ニホン</t>
    </rPh>
    <rPh sb="14" eb="16">
      <t>キョウカイ</t>
    </rPh>
    <rPh sb="20" eb="23">
      <t>イチランヒョウ</t>
    </rPh>
    <rPh sb="32" eb="33">
      <t>ネン</t>
    </rPh>
    <rPh sb="33" eb="34">
      <t>チ</t>
    </rPh>
    <rPh sb="35" eb="36">
      <t>モチ</t>
    </rPh>
    <rPh sb="40" eb="42">
      <t>キコウ</t>
    </rPh>
    <rPh sb="42" eb="44">
      <t>ヘンドウ</t>
    </rPh>
    <rPh sb="45" eb="46">
      <t>カン</t>
    </rPh>
    <rPh sb="48" eb="51">
      <t>セイフカン</t>
    </rPh>
    <rPh sb="60" eb="61">
      <t>ダイ</t>
    </rPh>
    <rPh sb="62" eb="63">
      <t>ジ</t>
    </rPh>
    <rPh sb="63" eb="65">
      <t>ヒョウカ</t>
    </rPh>
    <rPh sb="65" eb="67">
      <t>ホウコク</t>
    </rPh>
    <phoneticPr fontId="3"/>
  </si>
  <si>
    <t>GWP</t>
    <phoneticPr fontId="3"/>
  </si>
  <si>
    <t>NH3</t>
    <phoneticPr fontId="3"/>
  </si>
  <si>
    <t>R404A</t>
    <phoneticPr fontId="3"/>
  </si>
  <si>
    <t>CO2</t>
    <phoneticPr fontId="3"/>
  </si>
  <si>
    <t>R407C</t>
    <phoneticPr fontId="3"/>
  </si>
  <si>
    <t>R11</t>
    <phoneticPr fontId="3"/>
  </si>
  <si>
    <t>R410A</t>
    <phoneticPr fontId="3"/>
  </si>
  <si>
    <t>R12</t>
    <phoneticPr fontId="3"/>
  </si>
  <si>
    <t>⑦電力換算値</t>
    <rPh sb="1" eb="3">
      <t>デンリョク</t>
    </rPh>
    <rPh sb="3" eb="5">
      <t>カンサン</t>
    </rPh>
    <rPh sb="5" eb="6">
      <t>チ</t>
    </rPh>
    <phoneticPr fontId="3"/>
  </si>
  <si>
    <t>⑨と⑩と⑪の積の1000分の1（トン単位に換算）を記入してください。</t>
    <rPh sb="6" eb="7">
      <t>セキ</t>
    </rPh>
    <rPh sb="12" eb="13">
      <t>ブン</t>
    </rPh>
    <rPh sb="18" eb="20">
      <t>タンイ</t>
    </rPh>
    <rPh sb="21" eb="23">
      <t>カンサン</t>
    </rPh>
    <rPh sb="25" eb="27">
      <t>キニュウ</t>
    </rPh>
    <phoneticPr fontId="3"/>
  </si>
  <si>
    <t>⑧合計エネルギー起源CO2
　（⑥×⑦／1000）</t>
    <rPh sb="1" eb="3">
      <t>ゴウケイ</t>
    </rPh>
    <rPh sb="8" eb="10">
      <t>キゲン</t>
    </rPh>
    <phoneticPr fontId="3"/>
  </si>
  <si>
    <t>記入上の注意</t>
    <rPh sb="0" eb="2">
      <t>キニュウ</t>
    </rPh>
    <rPh sb="2" eb="3">
      <t>ジョウ</t>
    </rPh>
    <rPh sb="4" eb="6">
      <t>チュウイ</t>
    </rPh>
    <phoneticPr fontId="3"/>
  </si>
  <si>
    <t>プロパン</t>
    <phoneticPr fontId="3"/>
  </si>
  <si>
    <t>R407H</t>
    <phoneticPr fontId="3"/>
  </si>
  <si>
    <t>R448A</t>
    <phoneticPr fontId="3"/>
  </si>
  <si>
    <t>R449A</t>
    <phoneticPr fontId="3"/>
  </si>
  <si>
    <t>R463A-J</t>
    <phoneticPr fontId="3"/>
  </si>
  <si>
    <t>蒸発温度または
冷水出口温度</t>
    <rPh sb="0" eb="2">
      <t>ジョウハツ</t>
    </rPh>
    <rPh sb="2" eb="4">
      <t>オンド</t>
    </rPh>
    <rPh sb="8" eb="10">
      <t>レイスイ</t>
    </rPh>
    <rPh sb="10" eb="12">
      <t>デグチ</t>
    </rPh>
    <rPh sb="12" eb="14">
      <t>オンド</t>
    </rPh>
    <phoneticPr fontId="3"/>
  </si>
  <si>
    <t>冷却方式</t>
    <rPh sb="0" eb="2">
      <t>レイキャク</t>
    </rPh>
    <rPh sb="2" eb="4">
      <t>ホウシキ</t>
    </rPh>
    <phoneticPr fontId="3"/>
  </si>
  <si>
    <t>＜凝縮温度表・外気温度＞</t>
    <rPh sb="1" eb="3">
      <t>ギョウシュク</t>
    </rPh>
    <rPh sb="3" eb="5">
      <t>オンド</t>
    </rPh>
    <rPh sb="5" eb="6">
      <t>ヒョウ</t>
    </rPh>
    <phoneticPr fontId="3"/>
  </si>
  <si>
    <t>＜冷却方式＞</t>
    <rPh sb="1" eb="3">
      <t>レイキャク</t>
    </rPh>
    <rPh sb="3" eb="5">
      <t>ホウシキ</t>
    </rPh>
    <phoneticPr fontId="3"/>
  </si>
  <si>
    <t>空冷式（空冷散水式含む）</t>
    <rPh sb="0" eb="3">
      <t>クウレイシキ</t>
    </rPh>
    <rPh sb="4" eb="6">
      <t>クウレイ</t>
    </rPh>
    <rPh sb="6" eb="8">
      <t>サンスイ</t>
    </rPh>
    <rPh sb="8" eb="9">
      <t>シキ</t>
    </rPh>
    <rPh sb="9" eb="10">
      <t>フク</t>
    </rPh>
    <phoneticPr fontId="3"/>
  </si>
  <si>
    <t>水冷式</t>
    <rPh sb="0" eb="3">
      <t>スイレイシキ</t>
    </rPh>
    <phoneticPr fontId="3"/>
  </si>
  <si>
    <t>蒸発式</t>
    <rPh sb="0" eb="2">
      <t>ジョウハツ</t>
    </rPh>
    <rPh sb="2" eb="3">
      <t>シキ</t>
    </rPh>
    <phoneticPr fontId="3"/>
  </si>
  <si>
    <t xml:space="preserve">DB </t>
    <phoneticPr fontId="3"/>
  </si>
  <si>
    <t>入力値</t>
    <rPh sb="0" eb="3">
      <t>ニュウリョクチ</t>
    </rPh>
    <phoneticPr fontId="3"/>
  </si>
  <si>
    <t>出力値</t>
    <rPh sb="0" eb="2">
      <t>シュツリョク</t>
    </rPh>
    <rPh sb="2" eb="3">
      <t>アタイ</t>
    </rPh>
    <phoneticPr fontId="3"/>
  </si>
  <si>
    <t>蒸発温度</t>
    <rPh sb="0" eb="2">
      <t>ジョウハツ</t>
    </rPh>
    <rPh sb="2" eb="4">
      <t>オンド</t>
    </rPh>
    <phoneticPr fontId="3"/>
  </si>
  <si>
    <t>冷凍能力クラス</t>
    <rPh sb="0" eb="2">
      <t>レイトウ</t>
    </rPh>
    <rPh sb="2" eb="4">
      <t>ノウリョク</t>
    </rPh>
    <phoneticPr fontId="3"/>
  </si>
  <si>
    <t>COP</t>
    <phoneticPr fontId="3"/>
  </si>
  <si>
    <t>kg/kW</t>
    <phoneticPr fontId="3"/>
  </si>
  <si>
    <t>冷凍機消費電力kW</t>
    <rPh sb="0" eb="3">
      <t>レイトウキ</t>
    </rPh>
    <rPh sb="3" eb="5">
      <t>ショウヒ</t>
    </rPh>
    <rPh sb="5" eb="7">
      <t>デンリョク</t>
    </rPh>
    <phoneticPr fontId="3"/>
  </si>
  <si>
    <t>冷媒量kg</t>
    <rPh sb="0" eb="2">
      <t>レイバイ</t>
    </rPh>
    <rPh sb="2" eb="3">
      <t>リョウ</t>
    </rPh>
    <phoneticPr fontId="3"/>
  </si>
  <si>
    <t>計算値</t>
    <rPh sb="0" eb="3">
      <t>ケイサンチ</t>
    </rPh>
    <phoneticPr fontId="3"/>
  </si>
  <si>
    <t>検査値</t>
    <rPh sb="0" eb="2">
      <t>ケンサ</t>
    </rPh>
    <rPh sb="2" eb="3">
      <t>アタイ</t>
    </rPh>
    <phoneticPr fontId="3"/>
  </si>
  <si>
    <t>空冷式（空冷散水式含む）</t>
    <rPh sb="0" eb="3">
      <t>クウレイシキ</t>
    </rPh>
    <phoneticPr fontId="3"/>
  </si>
  <si>
    <t>能力範囲</t>
    <rPh sb="0" eb="2">
      <t>ノウリョク</t>
    </rPh>
    <rPh sb="2" eb="4">
      <t>ハンイ</t>
    </rPh>
    <phoneticPr fontId="3"/>
  </si>
  <si>
    <t>0＜=7.5kW</t>
    <phoneticPr fontId="16"/>
  </si>
  <si>
    <t>7.5&lt;=22kW</t>
    <phoneticPr fontId="16"/>
  </si>
  <si>
    <t>22&lt;=37kw</t>
    <phoneticPr fontId="16"/>
  </si>
  <si>
    <t>37kW&lt;=50kW</t>
    <phoneticPr fontId="16"/>
  </si>
  <si>
    <t>50kW&lt;=100kW</t>
    <phoneticPr fontId="16"/>
  </si>
  <si>
    <t>100kW&lt;=200kW</t>
    <phoneticPr fontId="16"/>
  </si>
  <si>
    <t>200kW&lt;=500kW</t>
    <phoneticPr fontId="16"/>
  </si>
  <si>
    <t>kg</t>
    <phoneticPr fontId="3"/>
  </si>
  <si>
    <t>⑩合計冷媒保有量（⑨×台数）</t>
    <rPh sb="1" eb="3">
      <t>ゴウケイ</t>
    </rPh>
    <rPh sb="3" eb="5">
      <t>レイバイ</t>
    </rPh>
    <rPh sb="5" eb="8">
      <t>ホユウリョウ</t>
    </rPh>
    <rPh sb="11" eb="13">
      <t>ダイスウ</t>
    </rPh>
    <phoneticPr fontId="3"/>
  </si>
  <si>
    <t>R134ａ</t>
    <phoneticPr fontId="3"/>
  </si>
  <si>
    <t>台数</t>
    <rPh sb="0" eb="2">
      <t>ダイスウ</t>
    </rPh>
    <phoneticPr fontId="3"/>
  </si>
  <si>
    <t>市中冷媒の平均値（自動計算）</t>
    <rPh sb="0" eb="1">
      <t>シチュウ</t>
    </rPh>
    <rPh sb="1" eb="3">
      <t>レイバイ</t>
    </rPh>
    <rPh sb="5" eb="8">
      <t>ヘイキンチ</t>
    </rPh>
    <rPh sb="9" eb="11">
      <t>ジドウ</t>
    </rPh>
    <rPh sb="11" eb="13">
      <t>ケイサン</t>
    </rPh>
    <phoneticPr fontId="3"/>
  </si>
  <si>
    <t>④と⑤の合計値と台数の積が記入されます。</t>
    <rPh sb="4" eb="7">
      <t>ゴウケイチ</t>
    </rPh>
    <rPh sb="8" eb="10">
      <t>ダイスウ</t>
    </rPh>
    <phoneticPr fontId="3"/>
  </si>
  <si>
    <t>⑦電力換算値</t>
    <phoneticPr fontId="3"/>
  </si>
  <si>
    <t>⑥と⑦の積の1000分の1（トン単位に換算）が記入されます。</t>
    <rPh sb="4" eb="5">
      <t>セキ</t>
    </rPh>
    <rPh sb="10" eb="11">
      <t>ブン</t>
    </rPh>
    <rPh sb="16" eb="18">
      <t>タンイ</t>
    </rPh>
    <rPh sb="19" eb="21">
      <t>カンサン</t>
    </rPh>
    <rPh sb="23" eb="25">
      <t>キニュウ</t>
    </rPh>
    <phoneticPr fontId="3"/>
  </si>
  <si>
    <t>⑪年間冷媒漏洩率</t>
    <rPh sb="1" eb="3">
      <t>ネンカン</t>
    </rPh>
    <rPh sb="3" eb="5">
      <t>レイバイ</t>
    </rPh>
    <rPh sb="5" eb="7">
      <t>ロウエイ</t>
    </rPh>
    <rPh sb="7" eb="8">
      <t>リツ</t>
    </rPh>
    <phoneticPr fontId="3"/>
  </si>
  <si>
    <t>⑫冷媒のGWP</t>
    <rPh sb="1" eb="3">
      <t>レイバイ</t>
    </rPh>
    <phoneticPr fontId="3"/>
  </si>
  <si>
    <t>⑭エネルギー起源CO2
削減量（年間）（注２）</t>
    <rPh sb="6" eb="8">
      <t>キゲン</t>
    </rPh>
    <rPh sb="12" eb="15">
      <t>サクゲンリョウ</t>
    </rPh>
    <rPh sb="16" eb="18">
      <t>ネンカン</t>
    </rPh>
    <rPh sb="20" eb="21">
      <t>チュウ</t>
    </rPh>
    <phoneticPr fontId="3"/>
  </si>
  <si>
    <t>合計削減量（年間）
（⑭＋⑮）</t>
    <rPh sb="0" eb="2">
      <t>ゴウケイ</t>
    </rPh>
    <rPh sb="2" eb="5">
      <t>サクゲンリョウ</t>
    </rPh>
    <rPh sb="6" eb="8">
      <t>ネンカン</t>
    </rPh>
    <phoneticPr fontId="3"/>
  </si>
  <si>
    <t>CO2削減効果計算書（全系統の集計シート）</t>
    <rPh sb="3" eb="5">
      <t>サクゲン</t>
    </rPh>
    <rPh sb="5" eb="7">
      <t>コウカ</t>
    </rPh>
    <rPh sb="7" eb="10">
      <t>ケイサンショ</t>
    </rPh>
    <rPh sb="11" eb="14">
      <t>ゼンケイトウ</t>
    </rPh>
    <rPh sb="15" eb="17">
      <t>シュウケイ</t>
    </rPh>
    <phoneticPr fontId="3"/>
  </si>
  <si>
    <t>系統No.（　　　　　）</t>
    <rPh sb="0" eb="2">
      <t>ケイトウ</t>
    </rPh>
    <phoneticPr fontId="3"/>
  </si>
  <si>
    <t>Ａ
脱炭素型
自然冷媒機器</t>
    <rPh sb="2" eb="3">
      <t>ダツ</t>
    </rPh>
    <rPh sb="3" eb="5">
      <t>タンソ</t>
    </rPh>
    <phoneticPr fontId="3"/>
  </si>
  <si>
    <t>設計上の冷却負荷(同一系統内の合計値)を記入してください。また、脱炭素型自然冷媒機器と比較対象フロン冷媒機器の冷却負荷は同じ値としてください。</t>
    <rPh sb="0" eb="2">
      <t>セッケイ</t>
    </rPh>
    <rPh sb="2" eb="3">
      <t>ジョウ</t>
    </rPh>
    <rPh sb="4" eb="6">
      <t>レイキャク</t>
    </rPh>
    <rPh sb="6" eb="8">
      <t>フカ</t>
    </rPh>
    <rPh sb="9" eb="11">
      <t>ドウイツ</t>
    </rPh>
    <rPh sb="11" eb="13">
      <t>ケイトウ</t>
    </rPh>
    <rPh sb="13" eb="14">
      <t>ナイ</t>
    </rPh>
    <rPh sb="15" eb="18">
      <t>ゴウケイチ</t>
    </rPh>
    <rPh sb="20" eb="22">
      <t>キニュウ</t>
    </rPh>
    <rPh sb="32" eb="33">
      <t>ダツ</t>
    </rPh>
    <rPh sb="33" eb="35">
      <t>タンソ</t>
    </rPh>
    <rPh sb="43" eb="45">
      <t>ヒカク</t>
    </rPh>
    <rPh sb="45" eb="47">
      <t>タイショウ</t>
    </rPh>
    <rPh sb="50" eb="52">
      <t>レイバイ</t>
    </rPh>
    <rPh sb="52" eb="54">
      <t>キキ</t>
    </rPh>
    <rPh sb="55" eb="57">
      <t>レイキャク</t>
    </rPh>
    <rPh sb="57" eb="59">
      <t>フカ</t>
    </rPh>
    <rPh sb="60" eb="61">
      <t>オナ</t>
    </rPh>
    <rPh sb="62" eb="63">
      <t>アタイ</t>
    </rPh>
    <phoneticPr fontId="3"/>
  </si>
  <si>
    <t>定格電力ではなく、上記の「凝縮温度または外気温度」及び「蒸発温度または冷水出口温度」を踏まえた消費動力値を記入してください。記入した冷凍機消費動力の根拠資料を添付してください。「Ｂ比較対象フロン冷媒機器」の値は、自動計算を選択している場合自動で入力されます。</t>
    <rPh sb="0" eb="2">
      <t>テイカク</t>
    </rPh>
    <rPh sb="2" eb="4">
      <t>デンリョク</t>
    </rPh>
    <rPh sb="9" eb="11">
      <t>ジョウキ</t>
    </rPh>
    <rPh sb="13" eb="15">
      <t>ギョウシュク</t>
    </rPh>
    <rPh sb="15" eb="17">
      <t>オンド</t>
    </rPh>
    <rPh sb="20" eb="22">
      <t>ガイキ</t>
    </rPh>
    <rPh sb="22" eb="24">
      <t>オンド</t>
    </rPh>
    <rPh sb="25" eb="26">
      <t>オヨ</t>
    </rPh>
    <rPh sb="28" eb="30">
      <t>ジョウハツ</t>
    </rPh>
    <rPh sb="30" eb="32">
      <t>オンド</t>
    </rPh>
    <rPh sb="35" eb="37">
      <t>レイスイ</t>
    </rPh>
    <rPh sb="37" eb="39">
      <t>デグチ</t>
    </rPh>
    <rPh sb="39" eb="41">
      <t>オンド</t>
    </rPh>
    <rPh sb="43" eb="44">
      <t>フ</t>
    </rPh>
    <rPh sb="47" eb="49">
      <t>ショウヒ</t>
    </rPh>
    <rPh sb="49" eb="51">
      <t>ドウリョク</t>
    </rPh>
    <rPh sb="51" eb="52">
      <t>チ</t>
    </rPh>
    <rPh sb="53" eb="55">
      <t>キニュウ</t>
    </rPh>
    <rPh sb="90" eb="92">
      <t>ヒカク</t>
    </rPh>
    <rPh sb="92" eb="94">
      <t>タイショウ</t>
    </rPh>
    <rPh sb="97" eb="99">
      <t>レイバイ</t>
    </rPh>
    <rPh sb="99" eb="101">
      <t>キキ</t>
    </rPh>
    <rPh sb="103" eb="104">
      <t>アタイ</t>
    </rPh>
    <rPh sb="106" eb="108">
      <t>ジドウ</t>
    </rPh>
    <rPh sb="108" eb="110">
      <t>ケイサン</t>
    </rPh>
    <rPh sb="111" eb="113">
      <t>センタク</t>
    </rPh>
    <rPh sb="117" eb="119">
      <t>バアイ</t>
    </rPh>
    <rPh sb="119" eb="121">
      <t>ジドウ</t>
    </rPh>
    <rPh sb="122" eb="124">
      <t>ニュウリョク</t>
    </rPh>
    <phoneticPr fontId="3"/>
  </si>
  <si>
    <t>CO2削減効果計算書（系統ごとの集計表）</t>
    <rPh sb="3" eb="5">
      <t>サクゲン</t>
    </rPh>
    <rPh sb="5" eb="7">
      <t>コウカ</t>
    </rPh>
    <rPh sb="7" eb="10">
      <t>ケイサンショ</t>
    </rPh>
    <rPh sb="11" eb="13">
      <t>ケイトウ</t>
    </rPh>
    <rPh sb="16" eb="18">
      <t>シュウケイ</t>
    </rPh>
    <rPh sb="18" eb="19">
      <t>ヒョウ</t>
    </rPh>
    <phoneticPr fontId="3"/>
  </si>
  <si>
    <t>（ウ）－（ア）</t>
    <phoneticPr fontId="3"/>
  </si>
  <si>
    <t>原則として、脱炭素型自然冷媒機器と比較対象フロン冷媒機器で同じ温度として下さい。記入した蒸発温度または冷水出口温度の根拠資料を添付してください。</t>
    <rPh sb="6" eb="7">
      <t>ダツ</t>
    </rPh>
    <rPh sb="7" eb="9">
      <t>タンソ</t>
    </rPh>
    <rPh sb="36" eb="37">
      <t>クダ</t>
    </rPh>
    <rPh sb="44" eb="46">
      <t>ジョウハツ</t>
    </rPh>
    <rPh sb="53" eb="55">
      <t>デグチ</t>
    </rPh>
    <rPh sb="55" eb="57">
      <t>オンド</t>
    </rPh>
    <rPh sb="60" eb="62">
      <t>シリョウ</t>
    </rPh>
    <phoneticPr fontId="3"/>
  </si>
  <si>
    <t>系統No.（　　）　－　集計表</t>
    <rPh sb="0" eb="2">
      <t>ケイトウ</t>
    </rPh>
    <rPh sb="12" eb="15">
      <t>シュウケイヒョウ</t>
    </rPh>
    <phoneticPr fontId="3"/>
  </si>
  <si>
    <t>（カ）－（エ）</t>
    <phoneticPr fontId="3"/>
  </si>
  <si>
    <t>（オ）－（エ）</t>
    <phoneticPr fontId="3"/>
  </si>
  <si>
    <t>－ 集計表</t>
    <rPh sb="2" eb="5">
      <t>シュウケイヒョウ</t>
    </rPh>
    <phoneticPr fontId="3"/>
  </si>
  <si>
    <t>合計エネルギー起源CO2</t>
    <rPh sb="0" eb="2">
      <t>ゴウケイ</t>
    </rPh>
    <rPh sb="7" eb="9">
      <t>キゲン</t>
    </rPh>
    <phoneticPr fontId="3"/>
  </si>
  <si>
    <t>合計冷媒漏洩CO2換算量</t>
    <rPh sb="0" eb="2">
      <t>ゴウケイ</t>
    </rPh>
    <rPh sb="2" eb="4">
      <t>レイバイ</t>
    </rPh>
    <rPh sb="4" eb="6">
      <t>ロウエイ</t>
    </rPh>
    <rPh sb="9" eb="11">
      <t>カンサン</t>
    </rPh>
    <rPh sb="11" eb="12">
      <t>リョウ</t>
    </rPh>
    <phoneticPr fontId="3"/>
  </si>
  <si>
    <t>エネルギー起源CO2
削減量（年間）</t>
    <rPh sb="5" eb="7">
      <t>キゲン</t>
    </rPh>
    <rPh sb="11" eb="14">
      <t>サクゲンリョウ</t>
    </rPh>
    <rPh sb="15" eb="17">
      <t>ネンカン</t>
    </rPh>
    <phoneticPr fontId="3"/>
  </si>
  <si>
    <t xml:space="preserve">冷媒漏洩CO2換算
削減量（年間）
</t>
    <rPh sb="0" eb="2">
      <t>レイバイ</t>
    </rPh>
    <rPh sb="2" eb="4">
      <t>ロウエイ</t>
    </rPh>
    <rPh sb="7" eb="9">
      <t>カンサン</t>
    </rPh>
    <rPh sb="10" eb="13">
      <t>サクゲンリョウ</t>
    </rPh>
    <rPh sb="14" eb="16">
      <t>ネンカン</t>
    </rPh>
    <phoneticPr fontId="3"/>
  </si>
  <si>
    <t>合計削減量（年間）</t>
    <rPh sb="0" eb="2">
      <t>ゴウケイ</t>
    </rPh>
    <rPh sb="2" eb="5">
      <t>サクゲンリョウ</t>
    </rPh>
    <rPh sb="6" eb="8">
      <t>ネンカン</t>
    </rPh>
    <phoneticPr fontId="3"/>
  </si>
  <si>
    <t>「Ｃ撤去する既存機器」</t>
    <rPh sb="2" eb="4">
      <t>テッキョ</t>
    </rPh>
    <rPh sb="6" eb="8">
      <t>キゾン</t>
    </rPh>
    <rPh sb="8" eb="10">
      <t>キキ</t>
    </rPh>
    <phoneticPr fontId="3"/>
  </si>
  <si>
    <r>
      <t xml:space="preserve">  Ｃ撤去する既存機器
</t>
    </r>
    <r>
      <rPr>
        <sz val="8"/>
        <rFont val="ＭＳ Ｐゴシック"/>
        <family val="3"/>
        <charset val="128"/>
      </rPr>
      <t>※新規設置等で既存装置がない場合は記入不要
※既存装置があったとしても入力は任意</t>
    </r>
    <rPh sb="3" eb="5">
      <t>テッキョ</t>
    </rPh>
    <rPh sb="7" eb="9">
      <t>キゾン</t>
    </rPh>
    <rPh sb="9" eb="11">
      <t>キキ</t>
    </rPh>
    <rPh sb="13" eb="15">
      <t>シンキ</t>
    </rPh>
    <rPh sb="15" eb="17">
      <t>セッチ</t>
    </rPh>
    <rPh sb="17" eb="18">
      <t>トウ</t>
    </rPh>
    <rPh sb="19" eb="21">
      <t>キゾン</t>
    </rPh>
    <rPh sb="21" eb="23">
      <t>ソウチ</t>
    </rPh>
    <rPh sb="26" eb="28">
      <t>バアイ</t>
    </rPh>
    <rPh sb="29" eb="31">
      <t>キニュウ</t>
    </rPh>
    <rPh sb="31" eb="33">
      <t>フヨウ</t>
    </rPh>
    <rPh sb="35" eb="37">
      <t>キゾン</t>
    </rPh>
    <rPh sb="37" eb="39">
      <t>ソウチ</t>
    </rPh>
    <rPh sb="47" eb="49">
      <t>ニュウリョク</t>
    </rPh>
    <rPh sb="50" eb="52">
      <t>ニンイ</t>
    </rPh>
    <phoneticPr fontId="3"/>
  </si>
  <si>
    <t>「Ａ脱炭素型自然冷媒機器」及び
「Ｂ比較対象フロン冷媒機器」</t>
    <rPh sb="13" eb="14">
      <t>オヨ</t>
    </rPh>
    <rPh sb="18" eb="20">
      <t>ヒカク</t>
    </rPh>
    <rPh sb="20" eb="22">
      <t>タイショウ</t>
    </rPh>
    <rPh sb="25" eb="27">
      <t>レイバイ</t>
    </rPh>
    <rPh sb="27" eb="29">
      <t>キキ</t>
    </rPh>
    <phoneticPr fontId="3"/>
  </si>
  <si>
    <t>合計削減量</t>
    <phoneticPr fontId="3"/>
  </si>
  <si>
    <t>冷却負荷（同系統の合計値）</t>
    <rPh sb="0" eb="2">
      <t>レイキャク</t>
    </rPh>
    <rPh sb="2" eb="4">
      <t>フカ</t>
    </rPh>
    <phoneticPr fontId="3"/>
  </si>
  <si>
    <t>冷凍能力(同系統の合計値)</t>
    <rPh sb="0" eb="2">
      <t>レイトウ</t>
    </rPh>
    <rPh sb="2" eb="4">
      <t>ノウリョク</t>
    </rPh>
    <phoneticPr fontId="3"/>
  </si>
  <si>
    <t>合計エネルギー起源CO2
(同系統の合計値)</t>
    <rPh sb="0" eb="2">
      <t>ゴウケイ</t>
    </rPh>
    <rPh sb="7" eb="9">
      <t>キゲン</t>
    </rPh>
    <phoneticPr fontId="3"/>
  </si>
  <si>
    <t>合計冷媒漏洩CO2換算量
(同系統の合計値)</t>
    <rPh sb="0" eb="2">
      <t>ゴウケイ</t>
    </rPh>
    <rPh sb="2" eb="4">
      <t>レイバイ</t>
    </rPh>
    <rPh sb="4" eb="6">
      <t>ロウエイ</t>
    </rPh>
    <rPh sb="9" eb="11">
      <t>カンサン</t>
    </rPh>
    <rPh sb="11" eb="12">
      <t>リョウ</t>
    </rPh>
    <phoneticPr fontId="3"/>
  </si>
  <si>
    <t>⑩合計冷媒保有量（⑨×台数）</t>
    <rPh sb="1" eb="3">
      <t>ゴウケイ</t>
    </rPh>
    <rPh sb="3" eb="5">
      <t>レイバイ</t>
    </rPh>
    <rPh sb="5" eb="8">
      <t>ホユウリョウ</t>
    </rPh>
    <phoneticPr fontId="3"/>
  </si>
  <si>
    <t>⑬合計冷媒漏洩CO2換算量
　（⑩×⑪×⑫／1000）</t>
    <rPh sb="1" eb="3">
      <t>ゴウケイ</t>
    </rPh>
    <rPh sb="3" eb="5">
      <t>レイバイ</t>
    </rPh>
    <rPh sb="5" eb="7">
      <t>ロウエイ</t>
    </rPh>
    <rPh sb="10" eb="12">
      <t>カンサン</t>
    </rPh>
    <rPh sb="12" eb="13">
      <t>リョウ</t>
    </rPh>
    <phoneticPr fontId="3"/>
  </si>
  <si>
    <t>蒸発温度または冷水出口温度</t>
    <rPh sb="0" eb="2">
      <t>ジョウハツ</t>
    </rPh>
    <rPh sb="2" eb="4">
      <t>オンド</t>
    </rPh>
    <rPh sb="7" eb="9">
      <t>レイスイ</t>
    </rPh>
    <rPh sb="9" eb="11">
      <t>デグチ</t>
    </rPh>
    <rPh sb="11" eb="13">
      <t>オンド</t>
    </rPh>
    <phoneticPr fontId="3"/>
  </si>
  <si>
    <t>⑥合計年間消費電力</t>
    <rPh sb="1" eb="3">
      <t>ゴウケイ</t>
    </rPh>
    <rPh sb="3" eb="5">
      <t>ネンカン</t>
    </rPh>
    <rPh sb="5" eb="7">
      <t>ショウヒ</t>
    </rPh>
    <rPh sb="7" eb="8">
      <t>デン</t>
    </rPh>
    <phoneticPr fontId="3"/>
  </si>
  <si>
    <t>⑧合計エネルギー起源CO2
　（⑥×⑦／1000）　</t>
    <rPh sb="1" eb="3">
      <t>ゴウケイ</t>
    </rPh>
    <rPh sb="8" eb="10">
      <t>キゲン</t>
    </rPh>
    <phoneticPr fontId="3"/>
  </si>
  <si>
    <t>冷媒保有量の合計値が自動計算されます。</t>
    <rPh sb="0" eb="2">
      <t>レイバイ</t>
    </rPh>
    <rPh sb="2" eb="4">
      <t>ホユウ</t>
    </rPh>
    <rPh sb="4" eb="5">
      <t>リョウ</t>
    </rPh>
    <rPh sb="6" eb="9">
      <t>ゴウケイチ</t>
    </rPh>
    <rPh sb="10" eb="12">
      <t>ジドウ</t>
    </rPh>
    <rPh sb="12" eb="14">
      <t>ケイサン</t>
    </rPh>
    <phoneticPr fontId="3"/>
  </si>
  <si>
    <t>NH3/CO2</t>
    <phoneticPr fontId="3"/>
  </si>
  <si>
    <t>R404A</t>
  </si>
  <si>
    <t>R407C</t>
  </si>
  <si>
    <t>R410A</t>
  </si>
  <si>
    <t>R134ａ</t>
  </si>
  <si>
    <t>R23</t>
  </si>
  <si>
    <t>R404A/R23</t>
  </si>
  <si>
    <t>凝縮温度または外気温度</t>
    <rPh sb="0" eb="2">
      <t>ギョウシュク</t>
    </rPh>
    <rPh sb="2" eb="4">
      <t>オンド</t>
    </rPh>
    <rPh sb="7" eb="9">
      <t>ガイキ</t>
    </rPh>
    <rPh sb="9" eb="11">
      <t>オンド</t>
    </rPh>
    <phoneticPr fontId="3"/>
  </si>
  <si>
    <t>⑭エネルギー起源CO2削減量
（年間）</t>
    <rPh sb="6" eb="8">
      <t>キゲン</t>
    </rPh>
    <rPh sb="11" eb="14">
      <t>サクゲンリョウ</t>
    </rPh>
    <rPh sb="16" eb="18">
      <t>ネンカン</t>
    </rPh>
    <phoneticPr fontId="3"/>
  </si>
  <si>
    <t>原則として、脱炭素型自然冷媒機器と比較対象フロン冷媒機器の凝縮方式は同一としてください。凝縮温度または外気温度は夏季条件で選定し、基本的には、空冷式（空冷散水方式含む）は外気温度32℃、水冷式は凝縮温度40℃を記入してください。記入した凝縮温度または外気温度がわかる根拠資料を添付してください。</t>
    <rPh sb="6" eb="7">
      <t>ダツ</t>
    </rPh>
    <rPh sb="7" eb="9">
      <t>タンソ</t>
    </rPh>
    <rPh sb="61" eb="63">
      <t>センテイ</t>
    </rPh>
    <rPh sb="65" eb="68">
      <t>キホンテキ</t>
    </rPh>
    <rPh sb="71" eb="74">
      <t>クウレイシキ</t>
    </rPh>
    <rPh sb="75" eb="77">
      <t>クウレイ</t>
    </rPh>
    <rPh sb="77" eb="79">
      <t>サンスイ</t>
    </rPh>
    <rPh sb="79" eb="81">
      <t>ホウシキ</t>
    </rPh>
    <rPh sb="81" eb="82">
      <t>フク</t>
    </rPh>
    <rPh sb="85" eb="87">
      <t>ガイキ</t>
    </rPh>
    <rPh sb="87" eb="89">
      <t>オンド</t>
    </rPh>
    <rPh sb="93" eb="96">
      <t>スイレイシキ</t>
    </rPh>
    <rPh sb="97" eb="99">
      <t>ギョウシュク</t>
    </rPh>
    <rPh sb="99" eb="101">
      <t>オンド</t>
    </rPh>
    <rPh sb="105" eb="107">
      <t>キニュウ</t>
    </rPh>
    <rPh sb="114" eb="116">
      <t>キニュウ</t>
    </rPh>
    <rPh sb="118" eb="120">
      <t>ギョウシュク</t>
    </rPh>
    <rPh sb="120" eb="122">
      <t>オンド</t>
    </rPh>
    <rPh sb="125" eb="127">
      <t>ガイキ</t>
    </rPh>
    <rPh sb="127" eb="129">
      <t>オンド</t>
    </rPh>
    <rPh sb="135" eb="137">
      <t>シリョウ</t>
    </rPh>
    <phoneticPr fontId="3"/>
  </si>
  <si>
    <t>⑮冷媒漏洩CO2換算削減量
（年間）</t>
    <rPh sb="1" eb="3">
      <t>レイバイ</t>
    </rPh>
    <rPh sb="3" eb="5">
      <t>ロウエイ</t>
    </rPh>
    <rPh sb="8" eb="10">
      <t>カンサン</t>
    </rPh>
    <rPh sb="10" eb="13">
      <t>サクゲンリョウ</t>
    </rPh>
    <rPh sb="15" eb="17">
      <t>ネンカン</t>
    </rPh>
    <phoneticPr fontId="3"/>
  </si>
  <si>
    <t>⑮冷媒漏洩ＣＯ２換算
削減量（年間）</t>
    <rPh sb="1" eb="3">
      <t>レイバイ</t>
    </rPh>
    <rPh sb="3" eb="5">
      <t>ロウエイ</t>
    </rPh>
    <rPh sb="8" eb="10">
      <t>カンサン</t>
    </rPh>
    <rPh sb="11" eb="14">
      <t>サクゲンリョウ</t>
    </rPh>
    <rPh sb="15" eb="17">
      <t>ネンカン</t>
    </rPh>
    <phoneticPr fontId="3"/>
  </si>
  <si>
    <t>Ａ
脱炭素型自然冷媒機器</t>
    <rPh sb="2" eb="3">
      <t>ダツ</t>
    </rPh>
    <rPh sb="3" eb="5">
      <t>タンソ</t>
    </rPh>
    <phoneticPr fontId="3"/>
  </si>
  <si>
    <r>
      <t xml:space="preserve">冷却負荷
</t>
    </r>
    <r>
      <rPr>
        <b/>
        <sz val="12"/>
        <rFont val="ＭＳ Ｐゴシック"/>
        <family val="3"/>
        <charset val="128"/>
      </rPr>
      <t>（同一系統の合計値）</t>
    </r>
    <rPh sb="0" eb="2">
      <t>レイキャク</t>
    </rPh>
    <rPh sb="2" eb="4">
      <t>フカ</t>
    </rPh>
    <rPh sb="6" eb="8">
      <t>ドウイツ</t>
    </rPh>
    <rPh sb="8" eb="10">
      <t>ケイトウ</t>
    </rPh>
    <rPh sb="11" eb="14">
      <t>ゴウケイチ</t>
    </rPh>
    <phoneticPr fontId="3"/>
  </si>
  <si>
    <r>
      <t xml:space="preserve">冷凍能力
</t>
    </r>
    <r>
      <rPr>
        <b/>
        <sz val="11"/>
        <rFont val="ＭＳ Ｐゴシック"/>
        <family val="3"/>
        <charset val="128"/>
      </rPr>
      <t>（１台あたりの値）</t>
    </r>
    <phoneticPr fontId="3"/>
  </si>
  <si>
    <r>
      <t xml:space="preserve">①冷凍機消費動力
</t>
    </r>
    <r>
      <rPr>
        <b/>
        <sz val="11"/>
        <rFont val="ＭＳ Ｐゴシック"/>
        <family val="3"/>
        <charset val="128"/>
      </rPr>
      <t>（１台あたりの値）</t>
    </r>
    <rPh sb="1" eb="3">
      <t>レイトウ</t>
    </rPh>
    <rPh sb="3" eb="4">
      <t>キ</t>
    </rPh>
    <rPh sb="4" eb="6">
      <t>ショウヒ</t>
    </rPh>
    <rPh sb="6" eb="8">
      <t>ドウリョク</t>
    </rPh>
    <phoneticPr fontId="3"/>
  </si>
  <si>
    <r>
      <t xml:space="preserve">②年間稼働時間
</t>
    </r>
    <r>
      <rPr>
        <b/>
        <sz val="11"/>
        <rFont val="ＭＳ Ｐゴシック"/>
        <family val="3"/>
        <charset val="128"/>
      </rPr>
      <t>（１台あたりの値）</t>
    </r>
    <rPh sb="1" eb="3">
      <t>ネンカン</t>
    </rPh>
    <rPh sb="3" eb="5">
      <t>カドウ</t>
    </rPh>
    <rPh sb="5" eb="7">
      <t>ジカン</t>
    </rPh>
    <phoneticPr fontId="3"/>
  </si>
  <si>
    <t>※型番ごとにシートを複数作成して記入してください。</t>
    <rPh sb="1" eb="3">
      <t>カタバン</t>
    </rPh>
    <rPh sb="10" eb="12">
      <t>フクスウ</t>
    </rPh>
    <rPh sb="12" eb="14">
      <t>サクセイ</t>
    </rPh>
    <rPh sb="16" eb="18">
      <t>キニュウ</t>
    </rPh>
    <phoneticPr fontId="3"/>
  </si>
  <si>
    <t>ショーケースや冷凍冷蔵倉庫、フリーザーにおける室内温度、チラー設備における出口側送り温度等を記入してください。
また、脱炭素型自然冷媒機器と比較対象フロン冷媒機器で同じ値としてください。</t>
    <rPh sb="7" eb="9">
      <t>レイトウ</t>
    </rPh>
    <rPh sb="9" eb="11">
      <t>レイゾウ</t>
    </rPh>
    <rPh sb="11" eb="13">
      <t>ソウコ</t>
    </rPh>
    <rPh sb="23" eb="25">
      <t>シツナイ</t>
    </rPh>
    <rPh sb="25" eb="27">
      <t>オンド</t>
    </rPh>
    <rPh sb="31" eb="33">
      <t>セツビ</t>
    </rPh>
    <rPh sb="37" eb="39">
      <t>デグチ</t>
    </rPh>
    <rPh sb="39" eb="40">
      <t>ガワ</t>
    </rPh>
    <rPh sb="40" eb="41">
      <t>オク</t>
    </rPh>
    <rPh sb="42" eb="44">
      <t>オンド</t>
    </rPh>
    <rPh sb="44" eb="45">
      <t>トウ</t>
    </rPh>
    <rPh sb="46" eb="48">
      <t>キニュウ</t>
    </rPh>
    <rPh sb="59" eb="60">
      <t>ダツ</t>
    </rPh>
    <rPh sb="60" eb="62">
      <t>タンソ</t>
    </rPh>
    <rPh sb="62" eb="63">
      <t>ガタ</t>
    </rPh>
    <rPh sb="63" eb="65">
      <t>シゼン</t>
    </rPh>
    <rPh sb="65" eb="67">
      <t>レイバイ</t>
    </rPh>
    <rPh sb="67" eb="69">
      <t>キキ</t>
    </rPh>
    <rPh sb="70" eb="72">
      <t>ヒカク</t>
    </rPh>
    <rPh sb="72" eb="74">
      <t>タイショウ</t>
    </rPh>
    <rPh sb="77" eb="79">
      <t>レイバイ</t>
    </rPh>
    <rPh sb="79" eb="81">
      <t>キキ</t>
    </rPh>
    <rPh sb="82" eb="83">
      <t>オナ</t>
    </rPh>
    <rPh sb="84" eb="85">
      <t>アタイ</t>
    </rPh>
    <phoneticPr fontId="3"/>
  </si>
  <si>
    <t>脱炭素型自然冷媒機器と比較対象フロン冷媒機器の冷却方式は同一としてください。なお、冷却方式は、空冷式（空冷散水式含む）、水冷式、蒸発式等を選択してください。リスト中にない場合は、本シート６５行目の一覧表に入力してください。</t>
    <rPh sb="0" eb="1">
      <t>ダツ</t>
    </rPh>
    <rPh sb="1" eb="3">
      <t>タンソ</t>
    </rPh>
    <rPh sb="23" eb="25">
      <t>レイキャク</t>
    </rPh>
    <rPh sb="56" eb="57">
      <t>フク</t>
    </rPh>
    <rPh sb="60" eb="62">
      <t>スイレイ</t>
    </rPh>
    <rPh sb="64" eb="66">
      <t>ジョウハツ</t>
    </rPh>
    <rPh sb="66" eb="67">
      <t>シキ</t>
    </rPh>
    <rPh sb="67" eb="68">
      <t>トウ</t>
    </rPh>
    <phoneticPr fontId="3"/>
  </si>
  <si>
    <t>一般的に、系統内の冷凍機の合計冷凍能力≧合計冷却負荷となります。原則として、省エネ型自然冷媒機器と比較対象フロン冷媒機器の冷凍能力は同一として下さい。</t>
    <rPh sb="0" eb="3">
      <t>イッパンテキ</t>
    </rPh>
    <rPh sb="5" eb="7">
      <t>ケイトウ</t>
    </rPh>
    <rPh sb="7" eb="8">
      <t>ナイ</t>
    </rPh>
    <rPh sb="9" eb="12">
      <t>レイトウキ</t>
    </rPh>
    <rPh sb="13" eb="15">
      <t>ゴウケイ</t>
    </rPh>
    <rPh sb="15" eb="17">
      <t>レイトウ</t>
    </rPh>
    <rPh sb="17" eb="19">
      <t>ノウリョク</t>
    </rPh>
    <rPh sb="20" eb="22">
      <t>ゴウケイ</t>
    </rPh>
    <rPh sb="22" eb="24">
      <t>レイキャク</t>
    </rPh>
    <rPh sb="24" eb="26">
      <t>フカ</t>
    </rPh>
    <rPh sb="32" eb="34">
      <t>ゲンソク</t>
    </rPh>
    <rPh sb="61" eb="63">
      <t>レイトウ</t>
    </rPh>
    <rPh sb="63" eb="65">
      <t>ノウリョク</t>
    </rPh>
    <rPh sb="71" eb="72">
      <t>クダ</t>
    </rPh>
    <phoneticPr fontId="3"/>
  </si>
  <si>
    <r>
      <t xml:space="preserve">Ｂ
比較対象フロン冷媒機器
</t>
    </r>
    <r>
      <rPr>
        <sz val="8"/>
        <rFont val="ＭＳ Ｐゴシック"/>
        <family val="3"/>
        <charset val="128"/>
      </rPr>
      <t>※自動計算推奨</t>
    </r>
    <rPh sb="2" eb="4">
      <t>ヒカク</t>
    </rPh>
    <rPh sb="4" eb="6">
      <t>タイショウ</t>
    </rPh>
    <rPh sb="9" eb="11">
      <t>レイバイ</t>
    </rPh>
    <rPh sb="15" eb="17">
      <t>ジドウ</t>
    </rPh>
    <rPh sb="17" eb="19">
      <t>ケイサン</t>
    </rPh>
    <rPh sb="19" eb="21">
      <t>スイショウ</t>
    </rPh>
    <phoneticPr fontId="3"/>
  </si>
  <si>
    <r>
      <t xml:space="preserve">                        Ｃ
             撤去する既存機器
</t>
    </r>
    <r>
      <rPr>
        <sz val="8"/>
        <rFont val="ＭＳ Ｐゴシック"/>
        <family val="3"/>
        <charset val="128"/>
      </rPr>
      <t>※新規設置等で既存装置がない場合は記入不要
※既存装置があったとしても入力は任意</t>
    </r>
    <rPh sb="39" eb="41">
      <t>テッキョ</t>
    </rPh>
    <rPh sb="43" eb="45">
      <t>キゾン</t>
    </rPh>
    <rPh sb="45" eb="47">
      <t>キキ</t>
    </rPh>
    <rPh sb="50" eb="52">
      <t>シンキ</t>
    </rPh>
    <rPh sb="52" eb="54">
      <t>セッチ</t>
    </rPh>
    <rPh sb="54" eb="55">
      <t>トウ</t>
    </rPh>
    <rPh sb="56" eb="58">
      <t>キゾン</t>
    </rPh>
    <rPh sb="58" eb="60">
      <t>ソウチ</t>
    </rPh>
    <rPh sb="63" eb="65">
      <t>バアイ</t>
    </rPh>
    <rPh sb="66" eb="68">
      <t>キニュウ</t>
    </rPh>
    <rPh sb="68" eb="70">
      <t>フヨウ</t>
    </rPh>
    <rPh sb="72" eb="74">
      <t>キゾン</t>
    </rPh>
    <rPh sb="74" eb="76">
      <t>ソウチ</t>
    </rPh>
    <rPh sb="84" eb="86">
      <t>ニュウリョク</t>
    </rPh>
    <rPh sb="87" eb="89">
      <t>ニンイ</t>
    </rPh>
    <phoneticPr fontId="3"/>
  </si>
  <si>
    <t>（ス）欄に記載した
値の内訳</t>
    <phoneticPr fontId="3"/>
  </si>
  <si>
    <t>（ス）欄に記載した
値の内訳</t>
    <rPh sb="3" eb="4">
      <t>ラン</t>
    </rPh>
    <rPh sb="5" eb="7">
      <t>キサイ</t>
    </rPh>
    <rPh sb="12" eb="14">
      <t>ウチワケ</t>
    </rPh>
    <phoneticPr fontId="3"/>
  </si>
  <si>
    <t>（ク）＋（サ）</t>
    <phoneticPr fontId="3"/>
  </si>
  <si>
    <t>（ケ）＋（シ）</t>
    <phoneticPr fontId="3"/>
  </si>
  <si>
    <t>（セ）、（ソ）欄のうち
大きい方の値</t>
    <rPh sb="7" eb="8">
      <t>ラン</t>
    </rPh>
    <rPh sb="12" eb="13">
      <t>オオ</t>
    </rPh>
    <rPh sb="15" eb="16">
      <t>ホウ</t>
    </rPh>
    <rPh sb="17" eb="18">
      <t>アタイ</t>
    </rPh>
    <phoneticPr fontId="3"/>
  </si>
  <si>
    <t>　（ク）欄：「Ａ脱炭素型自然冷媒機器」と「Ｂ比較対象フロン冷媒機器」の差による削減量　（イ）－（ア）の値が自動入力されます。
　（ケ）欄：「Ａ脱炭素型自然冷媒機器」と「Ｃ撤去する既存機器」の差による削減量　（ウ）－（ア）の値が自動入力されます。</t>
    <rPh sb="53" eb="55">
      <t>ジドウ</t>
    </rPh>
    <rPh sb="55" eb="57">
      <t>ニュウリョク</t>
    </rPh>
    <rPh sb="111" eb="112">
      <t>アタイ</t>
    </rPh>
    <rPh sb="113" eb="115">
      <t>ジドウ</t>
    </rPh>
    <rPh sb="115" eb="117">
      <t>ニュウリョク</t>
    </rPh>
    <phoneticPr fontId="3"/>
  </si>
  <si>
    <t>　（サ）欄：「Ａ脱炭素型自然冷媒機器」と「Ｂ比較対象フロン冷媒機器」の差による削減量　（オ）－（エ）の値が自動入力されます。
　（シ）欄：「Ａ脱炭素型自然冷媒機器」と「Ｃ撤去する既存機器」の差による削減量　（カ）－（エ）の値が自動入力されます。</t>
    <rPh sb="53" eb="55">
      <t>ジドウ</t>
    </rPh>
    <rPh sb="55" eb="57">
      <t>ニュウリョク</t>
    </rPh>
    <rPh sb="111" eb="112">
      <t>アタイ</t>
    </rPh>
    <rPh sb="113" eb="115">
      <t>ジドウ</t>
    </rPh>
    <rPh sb="115" eb="117">
      <t>ニュウリョク</t>
    </rPh>
    <phoneticPr fontId="3"/>
  </si>
  <si>
    <t>　（セ）欄：「Ａ脱炭素型自然冷媒機器」と「Ｂ比較対象フロン冷媒機器」の差による削減量　（ク）＋（サ）の値が自動入力されます。
　（ソ）欄：「Ａ脱炭素型自然冷媒機器」と「Ｃ撤去する既存機器」の差による削減量　（ケ）＋（シ）の値が自動入力されます。
　（ス）欄：（セ），（ソ）のうち大きい方の値が自動入力されます。</t>
    <rPh sb="137" eb="138">
      <t>オオ</t>
    </rPh>
    <rPh sb="140" eb="141">
      <t>ホウ</t>
    </rPh>
    <rPh sb="142" eb="143">
      <t>アタイ</t>
    </rPh>
    <rPh sb="144" eb="146">
      <t>ジドウ</t>
    </rPh>
    <rPh sb="146" eb="148">
      <t>ニュウリョク</t>
    </rPh>
    <phoneticPr fontId="3"/>
  </si>
  <si>
    <t>↑この列の(キ)、(コ)欄には、
・(ス)の値が(セ)の場合は、　(ク)､(サ)の値を記入する。
・(ス)の値が(ソ)の場合は、　(ケ)､(シ)の値を記入する。</t>
    <phoneticPr fontId="3"/>
  </si>
  <si>
    <t>↑「Ａ脱炭素型自然冷媒機器」と「Ｂ比較対象フロン冷媒機器」の差による削減量。</t>
    <rPh sb="3" eb="4">
      <t>ダツ</t>
    </rPh>
    <rPh sb="4" eb="6">
      <t>タンソ</t>
    </rPh>
    <rPh sb="6" eb="7">
      <t>ガタ</t>
    </rPh>
    <rPh sb="7" eb="9">
      <t>シゼン</t>
    </rPh>
    <rPh sb="9" eb="11">
      <t>レイバイ</t>
    </rPh>
    <rPh sb="11" eb="13">
      <t>キキ</t>
    </rPh>
    <rPh sb="17" eb="19">
      <t>ヒカク</t>
    </rPh>
    <rPh sb="19" eb="21">
      <t>タイショウ</t>
    </rPh>
    <rPh sb="24" eb="26">
      <t>レイバイ</t>
    </rPh>
    <rPh sb="26" eb="28">
      <t>キキ</t>
    </rPh>
    <rPh sb="30" eb="31">
      <t>サ</t>
    </rPh>
    <rPh sb="34" eb="37">
      <t>サクゲンリョウ</t>
    </rPh>
    <phoneticPr fontId="3"/>
  </si>
  <si>
    <t>↑「Ａ脱炭素型自然冷媒機器」と「Ｃ撤去する既存機器」の差による削減量
※新規機器で既存装置がない場合は記入不要。</t>
    <rPh sb="38" eb="40">
      <t>キキ</t>
    </rPh>
    <phoneticPr fontId="3"/>
  </si>
  <si>
    <t>　（ク）欄：「Ａ脱炭素型自然冷媒機器」と「Ｂ比較対象フロン冷媒機器」の差による削減量　（イ）－（ア）の値が自動入力されます。
　（ケ）欄：「Ａ脱炭素型自然冷媒機器」と「Ｃ撤去する既存機器」の差による削減量　（ウ）－（ア）の値が自動入力されます。</t>
    <phoneticPr fontId="3"/>
  </si>
  <si>
    <t>　（サ）欄：「Ａ脱炭素型自然冷媒機器」と「Ｂ比較対象フロン冷媒機器」の差による削減量　（オ）－（エ）の値が自動入力されます。
　（シ）欄：「Ａ脱炭素型自然冷媒機器」と「Ｃ撤去する既存機器」の差による削減量　（カ）－（エ）の値が自動入力されます。</t>
    <phoneticPr fontId="3"/>
  </si>
  <si>
    <t>　（セ）欄：「Ａ脱炭素型自然冷媒機器」と「Ｂ比較対象フロン冷媒機器」の差による削減量　（ク）＋（サ）の値が自動入力されます。
　（ソ）欄：「Ａ脱炭素型自然冷媒機器」と「Ｃ撤去する既存機器」の差による削減量　（ケ）＋（シ）の値が自動入力されます。
　（ス）欄：（セ），（ソ）のうち大きい方の値が自動入力されます。</t>
    <phoneticPr fontId="3"/>
  </si>
  <si>
    <t>冷媒漏洩ＣＯ２換算
削減量（年間）</t>
    <rPh sb="0" eb="2">
      <t>レイバイ</t>
    </rPh>
    <rPh sb="2" eb="4">
      <t>ロウエイ</t>
    </rPh>
    <rPh sb="7" eb="9">
      <t>カンサン</t>
    </rPh>
    <rPh sb="10" eb="13">
      <t>サクゲンリョウ</t>
    </rPh>
    <rPh sb="14" eb="16">
      <t>ネンカン</t>
    </rPh>
    <phoneticPr fontId="3"/>
  </si>
  <si>
    <r>
      <t xml:space="preserve">冷凍能力
</t>
    </r>
    <r>
      <rPr>
        <b/>
        <sz val="11"/>
        <rFont val="ＭＳ Ｐゴシック"/>
        <family val="3"/>
        <charset val="128"/>
      </rPr>
      <t>(同系統の合計値)</t>
    </r>
    <rPh sb="0" eb="2">
      <t>レイトウ</t>
    </rPh>
    <rPh sb="2" eb="4">
      <t>ノウリョク</t>
    </rPh>
    <rPh sb="6" eb="9">
      <t>ドウケイトウ</t>
    </rPh>
    <rPh sb="10" eb="13">
      <t>ゴウケイチ</t>
    </rPh>
    <phoneticPr fontId="3"/>
  </si>
  <si>
    <r>
      <t xml:space="preserve">合計エネルギー起源CO2
</t>
    </r>
    <r>
      <rPr>
        <b/>
        <sz val="11"/>
        <rFont val="ＭＳ Ｐゴシック"/>
        <family val="3"/>
        <charset val="128"/>
      </rPr>
      <t>（同系統の合計値）</t>
    </r>
    <rPh sb="0" eb="2">
      <t>ゴウケイ</t>
    </rPh>
    <rPh sb="7" eb="9">
      <t>キゲン</t>
    </rPh>
    <rPh sb="14" eb="17">
      <t>ドウケイトウ</t>
    </rPh>
    <rPh sb="18" eb="21">
      <t>ゴウケイチ</t>
    </rPh>
    <phoneticPr fontId="3"/>
  </si>
  <si>
    <r>
      <t xml:space="preserve">合計冷媒漏洩CO2換算量
</t>
    </r>
    <r>
      <rPr>
        <b/>
        <sz val="11"/>
        <rFont val="ＭＳ Ｐゴシック"/>
        <family val="3"/>
        <charset val="128"/>
      </rPr>
      <t>（同系統の合計値）</t>
    </r>
    <rPh sb="0" eb="2">
      <t>ゴウケイ</t>
    </rPh>
    <rPh sb="2" eb="4">
      <t>レイバイ</t>
    </rPh>
    <rPh sb="4" eb="6">
      <t>ロウエイ</t>
    </rPh>
    <rPh sb="9" eb="11">
      <t>カンサン</t>
    </rPh>
    <rPh sb="11" eb="12">
      <t>リョウ</t>
    </rPh>
    <rPh sb="14" eb="17">
      <t>ドウケイトウ</t>
    </rPh>
    <rPh sb="18" eb="21">
      <t>ゴウケイチ</t>
    </rPh>
    <phoneticPr fontId="3"/>
  </si>
  <si>
    <r>
      <t xml:space="preserve">冷却負荷
</t>
    </r>
    <r>
      <rPr>
        <b/>
        <sz val="11"/>
        <rFont val="ＭＳ Ｐゴシック"/>
        <family val="3"/>
        <charset val="128"/>
      </rPr>
      <t>（同系統の合計値）</t>
    </r>
    <rPh sb="0" eb="2">
      <t>レイキャク</t>
    </rPh>
    <rPh sb="2" eb="4">
      <t>フカ</t>
    </rPh>
    <rPh sb="6" eb="9">
      <t>ドウケイトウ</t>
    </rPh>
    <rPh sb="7" eb="9">
      <t>ケイトウ</t>
    </rPh>
    <rPh sb="10" eb="13">
      <t>ゴウケイチ</t>
    </rPh>
    <phoneticPr fontId="3"/>
  </si>
  <si>
    <r>
      <t>冷凍能力
　</t>
    </r>
    <r>
      <rPr>
        <b/>
        <sz val="12"/>
        <rFont val="ＭＳ Ｐゴシック"/>
        <family val="3"/>
        <charset val="128"/>
      </rPr>
      <t>（１台あたりの値）</t>
    </r>
    <phoneticPr fontId="3"/>
  </si>
  <si>
    <r>
      <t>①冷凍機消費動力
　</t>
    </r>
    <r>
      <rPr>
        <b/>
        <sz val="12"/>
        <rFont val="ＭＳ Ｐゴシック"/>
        <family val="3"/>
        <charset val="128"/>
      </rPr>
      <t>（１台あたりの値）</t>
    </r>
    <rPh sb="1" eb="3">
      <t>レイトウ</t>
    </rPh>
    <rPh sb="3" eb="4">
      <t>キ</t>
    </rPh>
    <rPh sb="4" eb="6">
      <t>ショウヒ</t>
    </rPh>
    <rPh sb="6" eb="8">
      <t>ドウリョク</t>
    </rPh>
    <phoneticPr fontId="3"/>
  </si>
  <si>
    <r>
      <t>②冷凍機年間稼働時間
　</t>
    </r>
    <r>
      <rPr>
        <b/>
        <sz val="12"/>
        <rFont val="ＭＳ Ｐゴシック"/>
        <family val="3"/>
        <charset val="128"/>
      </rPr>
      <t>（１台あたりの値）</t>
    </r>
    <rPh sb="1" eb="4">
      <t>レイトウキ</t>
    </rPh>
    <rPh sb="4" eb="5">
      <t>ネン</t>
    </rPh>
    <rPh sb="5" eb="6">
      <t>カン</t>
    </rPh>
    <rPh sb="6" eb="8">
      <t>カドウ</t>
    </rPh>
    <rPh sb="8" eb="10">
      <t>ジカン</t>
    </rPh>
    <phoneticPr fontId="3"/>
  </si>
  <si>
    <t>⑥合計年間消費電力
　（(④+⑤)×台数）</t>
    <rPh sb="1" eb="3">
      <t>ゴウケイ</t>
    </rPh>
    <rPh sb="3" eb="5">
      <t>ネンカン</t>
    </rPh>
    <rPh sb="5" eb="7">
      <t>ショウヒ</t>
    </rPh>
    <rPh sb="7" eb="9">
      <t>デンリョク</t>
    </rPh>
    <rPh sb="18" eb="20">
      <t>ダイスウ</t>
    </rPh>
    <phoneticPr fontId="3"/>
  </si>
  <si>
    <t>「Ｃ撤去する既存機器」の列は、既存の機器がない場合は記入不要です。
また、既存の機器がある場合でも記入は任意であり、「Ｂ比較対象のフロン冷媒機器」の自動計算によってのみ効果算定をする場合は記入不要です。
撤去する機器の性能によっては、「Ｂ比較対象のフロン冷媒機器」の自動計算の結果よりもCO2削減効果が大きく算出される場合があり、これを採用したい場合は「Ｃ撤去する既存機器」の根拠資料を添付した上で記入して下さい。</t>
    <rPh sb="2" eb="4">
      <t>テッキョ</t>
    </rPh>
    <rPh sb="6" eb="8">
      <t>キゾン</t>
    </rPh>
    <rPh sb="8" eb="10">
      <t>キキ</t>
    </rPh>
    <rPh sb="12" eb="13">
      <t>レツ</t>
    </rPh>
    <rPh sb="15" eb="17">
      <t>キゾン</t>
    </rPh>
    <rPh sb="18" eb="20">
      <t>キキ</t>
    </rPh>
    <rPh sb="23" eb="25">
      <t>バアイ</t>
    </rPh>
    <rPh sb="26" eb="28">
      <t>キニュウ</t>
    </rPh>
    <rPh sb="28" eb="30">
      <t>フヨウ</t>
    </rPh>
    <rPh sb="37" eb="39">
      <t>キゾン</t>
    </rPh>
    <rPh sb="40" eb="42">
      <t>キキ</t>
    </rPh>
    <rPh sb="45" eb="47">
      <t>バアイ</t>
    </rPh>
    <rPh sb="49" eb="51">
      <t>キニュウ</t>
    </rPh>
    <rPh sb="52" eb="54">
      <t>ニンイ</t>
    </rPh>
    <rPh sb="60" eb="62">
      <t>ヒカク</t>
    </rPh>
    <rPh sb="62" eb="64">
      <t>タイショウ</t>
    </rPh>
    <rPh sb="68" eb="70">
      <t>レイバイ</t>
    </rPh>
    <rPh sb="70" eb="72">
      <t>キキ</t>
    </rPh>
    <rPh sb="74" eb="76">
      <t>ジドウ</t>
    </rPh>
    <rPh sb="76" eb="78">
      <t>ケイサン</t>
    </rPh>
    <rPh sb="84" eb="86">
      <t>コウカ</t>
    </rPh>
    <rPh sb="86" eb="88">
      <t>サンテイ</t>
    </rPh>
    <rPh sb="91" eb="93">
      <t>バアイ</t>
    </rPh>
    <rPh sb="94" eb="96">
      <t>キニュウ</t>
    </rPh>
    <rPh sb="96" eb="98">
      <t>フヨウ</t>
    </rPh>
    <rPh sb="102" eb="104">
      <t>テッキョ</t>
    </rPh>
    <rPh sb="106" eb="108">
      <t>キキ</t>
    </rPh>
    <rPh sb="109" eb="111">
      <t>セイノウ</t>
    </rPh>
    <rPh sb="119" eb="121">
      <t>ヒカク</t>
    </rPh>
    <rPh sb="121" eb="123">
      <t>タイショウ</t>
    </rPh>
    <rPh sb="127" eb="129">
      <t>レイバイ</t>
    </rPh>
    <rPh sb="129" eb="131">
      <t>キキ</t>
    </rPh>
    <rPh sb="133" eb="135">
      <t>ジドウ</t>
    </rPh>
    <rPh sb="135" eb="137">
      <t>ケイサン</t>
    </rPh>
    <rPh sb="138" eb="140">
      <t>ケッカ</t>
    </rPh>
    <rPh sb="146" eb="148">
      <t>サクゲン</t>
    </rPh>
    <rPh sb="148" eb="150">
      <t>コウカ</t>
    </rPh>
    <rPh sb="151" eb="152">
      <t>オオ</t>
    </rPh>
    <rPh sb="154" eb="156">
      <t>サンシュツ</t>
    </rPh>
    <rPh sb="159" eb="161">
      <t>バアイ</t>
    </rPh>
    <rPh sb="168" eb="170">
      <t>サイヨウ</t>
    </rPh>
    <rPh sb="173" eb="175">
      <t>バアイ</t>
    </rPh>
    <rPh sb="178" eb="180">
      <t>テッキョ</t>
    </rPh>
    <rPh sb="182" eb="184">
      <t>キゾン</t>
    </rPh>
    <rPh sb="184" eb="186">
      <t>キキ</t>
    </rPh>
    <rPh sb="188" eb="190">
      <t>コンキョ</t>
    </rPh>
    <rPh sb="190" eb="192">
      <t>シリョウ</t>
    </rPh>
    <rPh sb="193" eb="195">
      <t>テンプ</t>
    </rPh>
    <rPh sb="197" eb="198">
      <t>ウエ</t>
    </rPh>
    <rPh sb="199" eb="201">
      <t>キニュウ</t>
    </rPh>
    <rPh sb="203" eb="204">
      <t>クダ</t>
    </rPh>
    <phoneticPr fontId="3"/>
  </si>
  <si>
    <t>ショーケースや冷凍冷蔵倉庫、フリーザーは室内温度、チラーは出口温度を記入してください。
また、脱炭素型自然冷媒機器と比較対象フロン冷媒機器で同じ値としてください。</t>
    <rPh sb="7" eb="9">
      <t>レイトウ</t>
    </rPh>
    <rPh sb="9" eb="11">
      <t>レイゾウ</t>
    </rPh>
    <rPh sb="11" eb="13">
      <t>ソウコ</t>
    </rPh>
    <rPh sb="20" eb="22">
      <t>シツナイ</t>
    </rPh>
    <rPh sb="22" eb="24">
      <t>オンド</t>
    </rPh>
    <rPh sb="29" eb="31">
      <t>デグチ</t>
    </rPh>
    <rPh sb="31" eb="33">
      <t>オンド</t>
    </rPh>
    <rPh sb="34" eb="36">
      <t>キニュウ</t>
    </rPh>
    <rPh sb="47" eb="48">
      <t>ダツ</t>
    </rPh>
    <rPh sb="48" eb="50">
      <t>タンソ</t>
    </rPh>
    <phoneticPr fontId="3"/>
  </si>
  <si>
    <t>冷媒保有量をｋｇ単位で記入してください。「B比較対象フロン冷媒機器」は、自動計算を選択している場合は自動で入力されるため、根拠資料の添付は不要です。
手動計算を用いる場合は、原則としてレシーバータンクの容量の80%を基準としてください。また、二元冷凍等装置等、冷媒（又はブライン）を複数用いる場合、GWP（地球温暖化係数）が大きい方の冷媒の保有量としてください。記入した冷媒保有量の根拠となる資料を添付してください。その他、特殊事例（配管長が非常に長い、別置型高圧レシーバーの採用、低圧レシーバー採用等）により、独自の計算方法を用いる場合は、その根拠資料を示してください。</t>
    <rPh sb="0" eb="2">
      <t>レイバイ</t>
    </rPh>
    <rPh sb="2" eb="5">
      <t>ホユウリョウ</t>
    </rPh>
    <rPh sb="8" eb="10">
      <t>タンイ</t>
    </rPh>
    <rPh sb="11" eb="13">
      <t>キニュウ</t>
    </rPh>
    <rPh sb="22" eb="24">
      <t>ヒカク</t>
    </rPh>
    <rPh sb="24" eb="26">
      <t>タイショウ</t>
    </rPh>
    <rPh sb="29" eb="31">
      <t>レイバイ</t>
    </rPh>
    <rPh sb="31" eb="33">
      <t>キキ</t>
    </rPh>
    <rPh sb="61" eb="63">
      <t>コンキョ</t>
    </rPh>
    <rPh sb="63" eb="65">
      <t>シリョウ</t>
    </rPh>
    <rPh sb="66" eb="68">
      <t>テンプ</t>
    </rPh>
    <rPh sb="69" eb="71">
      <t>フヨウ</t>
    </rPh>
    <rPh sb="75" eb="77">
      <t>シュドウ</t>
    </rPh>
    <rPh sb="77" eb="79">
      <t>ケイサン</t>
    </rPh>
    <rPh sb="80" eb="81">
      <t>モチ</t>
    </rPh>
    <rPh sb="83" eb="85">
      <t>バアイ</t>
    </rPh>
    <rPh sb="87" eb="89">
      <t>ゲンソク</t>
    </rPh>
    <rPh sb="101" eb="103">
      <t>ヨウリョウ</t>
    </rPh>
    <rPh sb="108" eb="110">
      <t>キジュン</t>
    </rPh>
    <rPh sb="206" eb="207">
      <t>タ</t>
    </rPh>
    <rPh sb="208" eb="210">
      <t>トクシュ</t>
    </rPh>
    <rPh sb="210" eb="212">
      <t>ジレイ</t>
    </rPh>
    <rPh sb="213" eb="215">
      <t>ハイカン</t>
    </rPh>
    <rPh sb="215" eb="216">
      <t>チョウ</t>
    </rPh>
    <rPh sb="217" eb="219">
      <t>ヒジョウ</t>
    </rPh>
    <rPh sb="220" eb="221">
      <t>ナガ</t>
    </rPh>
    <rPh sb="223" eb="225">
      <t>テイアツ</t>
    </rPh>
    <rPh sb="227" eb="229">
      <t>ベッチ</t>
    </rPh>
    <rPh sb="229" eb="230">
      <t>ガタ</t>
    </rPh>
    <rPh sb="230" eb="232">
      <t>コウアツ</t>
    </rPh>
    <rPh sb="238" eb="240">
      <t>サイヨウ</t>
    </rPh>
    <rPh sb="244" eb="245">
      <t>トウ</t>
    </rPh>
    <rPh sb="248" eb="250">
      <t>サイヨウ</t>
    </rPh>
    <rPh sb="252" eb="254">
      <t>ドクジ</t>
    </rPh>
    <rPh sb="255" eb="257">
      <t>ケイサン</t>
    </rPh>
    <rPh sb="257" eb="259">
      <t>ホウホウ</t>
    </rPh>
    <rPh sb="260" eb="261">
      <t>モチ</t>
    </rPh>
    <rPh sb="263" eb="265">
      <t>バアイ</t>
    </rPh>
    <rPh sb="269" eb="271">
      <t>コンキョ</t>
    </rPh>
    <rPh sb="271" eb="273">
      <t>シリョウ</t>
    </rPh>
    <rPh sb="274" eb="275">
      <t>シメ</t>
    </rPh>
    <phoneticPr fontId="3"/>
  </si>
  <si>
    <t>自動計算</t>
  </si>
  <si>
    <t>③年間平均負荷率</t>
    <rPh sb="1" eb="3">
      <t>ネンカン</t>
    </rPh>
    <rPh sb="3" eb="5">
      <t>ヘイキン</t>
    </rPh>
    <rPh sb="5" eb="8">
      <t>フカリツ</t>
    </rPh>
    <phoneticPr fontId="3"/>
  </si>
  <si>
    <t>系統No.（　　　　）</t>
    <rPh sb="0" eb="2">
      <t>ケイトウ</t>
    </rPh>
    <phoneticPr fontId="3"/>
  </si>
  <si>
    <t>冷媒種をリストから選択してください。「B比較対象フロン冷媒機器」の冷媒種は、自動計算の場合は「市中の平均値（自動計算）」を選択してください。手動計算の場合は、選定した型番に応じて冷媒の種類を記入してください。冷媒がリスト中にない場合は、本シート４４行目以下の一覧表に入力してください。
例）市場では現在R448A冷媒を使用している機器が選択されるのが一般的な分野にも関わらず、意図的にR404A冷媒の機器を選択する等は認められません。</t>
    <rPh sb="0" eb="2">
      <t>レイバイ</t>
    </rPh>
    <rPh sb="2" eb="3">
      <t>シュ</t>
    </rPh>
    <rPh sb="9" eb="11">
      <t>センタク</t>
    </rPh>
    <rPh sb="20" eb="22">
      <t>ヒカク</t>
    </rPh>
    <rPh sb="22" eb="24">
      <t>タイショウ</t>
    </rPh>
    <rPh sb="27" eb="29">
      <t>レイバイ</t>
    </rPh>
    <rPh sb="29" eb="31">
      <t>キキ</t>
    </rPh>
    <rPh sb="33" eb="35">
      <t>レイバイ</t>
    </rPh>
    <rPh sb="35" eb="36">
      <t>シュ</t>
    </rPh>
    <rPh sb="38" eb="40">
      <t>ジドウ</t>
    </rPh>
    <rPh sb="40" eb="42">
      <t>ケイサン</t>
    </rPh>
    <rPh sb="43" eb="45">
      <t>バアイ</t>
    </rPh>
    <rPh sb="47" eb="49">
      <t>シチュウ</t>
    </rPh>
    <rPh sb="50" eb="53">
      <t>ヘイキンチ</t>
    </rPh>
    <rPh sb="54" eb="56">
      <t>ジドウ</t>
    </rPh>
    <rPh sb="56" eb="58">
      <t>ケイサン</t>
    </rPh>
    <rPh sb="61" eb="63">
      <t>センタク</t>
    </rPh>
    <rPh sb="70" eb="72">
      <t>シュドウ</t>
    </rPh>
    <rPh sb="72" eb="74">
      <t>ケイサン</t>
    </rPh>
    <rPh sb="75" eb="77">
      <t>バアイ</t>
    </rPh>
    <rPh sb="79" eb="81">
      <t>センテイ</t>
    </rPh>
    <rPh sb="83" eb="85">
      <t>カタバン</t>
    </rPh>
    <rPh sb="86" eb="87">
      <t>オウ</t>
    </rPh>
    <rPh sb="89" eb="91">
      <t>レイバイ</t>
    </rPh>
    <rPh sb="92" eb="94">
      <t>シュルイ</t>
    </rPh>
    <rPh sb="95" eb="97">
      <t>キニュウ</t>
    </rPh>
    <phoneticPr fontId="3"/>
  </si>
  <si>
    <t>「Ｂ比較対象フロン冷媒機器」の
自動計算または手動計算　（※１）</t>
    <rPh sb="2" eb="4">
      <t>ヒカク</t>
    </rPh>
    <rPh sb="4" eb="6">
      <t>タイショウ</t>
    </rPh>
    <rPh sb="9" eb="11">
      <t>レイバイ</t>
    </rPh>
    <rPh sb="11" eb="13">
      <t>キキ</t>
    </rPh>
    <rPh sb="16" eb="18">
      <t>ジドウ</t>
    </rPh>
    <rPh sb="18" eb="20">
      <t>ケイサン</t>
    </rPh>
    <rPh sb="23" eb="25">
      <t>シュドウ</t>
    </rPh>
    <rPh sb="25" eb="27">
      <t>ケイサン</t>
    </rPh>
    <phoneticPr fontId="3"/>
  </si>
  <si>
    <t>冷却方式　（※２）</t>
    <rPh sb="0" eb="2">
      <t>レイキャク</t>
    </rPh>
    <rPh sb="2" eb="4">
      <t>ホウシキ</t>
    </rPh>
    <phoneticPr fontId="3"/>
  </si>
  <si>
    <t>冷媒　（※２）（※３）</t>
    <rPh sb="0" eb="2">
      <t>レイバイ</t>
    </rPh>
    <phoneticPr fontId="3"/>
  </si>
  <si>
    <t>凝縮温度または外気温度　（※２）</t>
    <rPh sb="0" eb="2">
      <t>ギョウシュク</t>
    </rPh>
    <rPh sb="2" eb="4">
      <t>オンド</t>
    </rPh>
    <rPh sb="7" eb="9">
      <t>ガイキ</t>
    </rPh>
    <rPh sb="9" eb="11">
      <t>オンド</t>
    </rPh>
    <phoneticPr fontId="3"/>
  </si>
  <si>
    <t>全体集計表</t>
    <rPh sb="0" eb="2">
      <t>ゼンタイ</t>
    </rPh>
    <rPh sb="2" eb="5">
      <t>シュウケイヒョウ</t>
    </rPh>
    <phoneticPr fontId="3"/>
  </si>
  <si>
    <t xml:space="preserve">系統ごと集計表
</t>
    <rPh sb="0" eb="2">
      <t>ケイトウ</t>
    </rPh>
    <rPh sb="4" eb="7">
      <t>シュウケイヒョウ</t>
    </rPh>
    <phoneticPr fontId="3"/>
  </si>
  <si>
    <t>CO2削減効果計算書（同一系統内の型式ごとの計算シート）</t>
    <rPh sb="3" eb="5">
      <t>サクゲン</t>
    </rPh>
    <rPh sb="5" eb="7">
      <t>コウカ</t>
    </rPh>
    <rPh sb="7" eb="10">
      <t>ケイサンショ</t>
    </rPh>
    <rPh sb="11" eb="13">
      <t>ドウイツ</t>
    </rPh>
    <rPh sb="13" eb="15">
      <t>ケイトウ</t>
    </rPh>
    <rPh sb="15" eb="16">
      <t>ナイ</t>
    </rPh>
    <rPh sb="17" eb="19">
      <t>カタシキ</t>
    </rPh>
    <rPh sb="22" eb="24">
      <t>ケイサン</t>
    </rPh>
    <phoneticPr fontId="3"/>
  </si>
  <si>
    <t>－型式No.(     )</t>
    <rPh sb="2" eb="3">
      <t>シキ</t>
    </rPh>
    <phoneticPr fontId="3"/>
  </si>
  <si>
    <t>「Ａ脱炭素型自然冷媒機器」の列には、導入する自然冷媒機器について記入してください。「Ｂ比較対象フロン冷媒機器」の列は、自動計算の場合型式を記入する必要はありません。また自動計算の場合、「Ｂ比較対象フロン冷媒機器」に関連する根拠資料の提出は不要となります。
手動計算の場合、自然冷媒機器と同等の冷却能力をもつ、フロン冷媒機器を比較対象として記入してください。ただし、比較対象フロン冷媒機器として選定する機器は、市場において一般的に選択される機器である等の合理性が根拠資料で説明可能な機器に限り認めます。
例）市場では現在R448A冷媒を使用している機器が選択されるのが一般的な分野にも関わらず、意図的にR404A冷媒の機器を選択する等は認められません。</t>
    <rPh sb="2" eb="3">
      <t>ダツ</t>
    </rPh>
    <rPh sb="3" eb="5">
      <t>タンソ</t>
    </rPh>
    <rPh sb="14" eb="15">
      <t>レツ</t>
    </rPh>
    <rPh sb="18" eb="20">
      <t>ドウニュウ</t>
    </rPh>
    <rPh sb="32" eb="34">
      <t>キニュウ</t>
    </rPh>
    <rPh sb="59" eb="61">
      <t>ジドウ</t>
    </rPh>
    <rPh sb="61" eb="63">
      <t>ケイサン</t>
    </rPh>
    <rPh sb="64" eb="66">
      <t>バアイ</t>
    </rPh>
    <rPh sb="69" eb="71">
      <t>キニュウ</t>
    </rPh>
    <rPh sb="73" eb="75">
      <t>ヒツヨウ</t>
    </rPh>
    <rPh sb="84" eb="86">
      <t>ジドウ</t>
    </rPh>
    <rPh sb="86" eb="88">
      <t>ケイサン</t>
    </rPh>
    <rPh sb="89" eb="91">
      <t>バアイ</t>
    </rPh>
    <rPh sb="94" eb="96">
      <t>ヒカク</t>
    </rPh>
    <rPh sb="96" eb="98">
      <t>タイショウ</t>
    </rPh>
    <rPh sb="101" eb="103">
      <t>レイバイ</t>
    </rPh>
    <rPh sb="103" eb="105">
      <t>キキ</t>
    </rPh>
    <rPh sb="107" eb="109">
      <t>カンレン</t>
    </rPh>
    <rPh sb="111" eb="113">
      <t>コンキョ</t>
    </rPh>
    <rPh sb="113" eb="115">
      <t>シリョウ</t>
    </rPh>
    <rPh sb="116" eb="118">
      <t>テイシュツ</t>
    </rPh>
    <rPh sb="119" eb="121">
      <t>フヨウ</t>
    </rPh>
    <rPh sb="128" eb="130">
      <t>シュドウ</t>
    </rPh>
    <rPh sb="130" eb="132">
      <t>ケイサン</t>
    </rPh>
    <rPh sb="133" eb="135">
      <t>バアイ</t>
    </rPh>
    <rPh sb="162" eb="164">
      <t>ヒカク</t>
    </rPh>
    <rPh sb="164" eb="166">
      <t>タイショウ</t>
    </rPh>
    <rPh sb="176" eb="178">
      <t>ヒカクタイショウレイバイキキレツドウトウレイキャクノウリョクヒカクタイショウレイバイキキキニュウ</t>
    </rPh>
    <rPh sb="214" eb="216">
      <t>センタク</t>
    </rPh>
    <rPh sb="219" eb="221">
      <t>キキ</t>
    </rPh>
    <rPh sb="296" eb="299">
      <t>イトテキ</t>
    </rPh>
    <rPh sb="315" eb="316">
      <t>トウ</t>
    </rPh>
    <rPh sb="317" eb="318">
      <t>ミト</t>
    </rPh>
    <phoneticPr fontId="3"/>
  </si>
  <si>
    <t>型式</t>
    <rPh sb="0" eb="2">
      <t>カタシキ</t>
    </rPh>
    <phoneticPr fontId="3"/>
  </si>
  <si>
    <t>対象となる機器の種類を具体的に、例えば「ABC-123×●台」のように記入してください。「Ｂ比較対象のフロン冷媒機器」において自動計算を選択した場合は、「Ｂ比較対象のフロン冷媒機器」の型式を入力する必要はありません。</t>
    <rPh sb="0" eb="2">
      <t>タイショウ</t>
    </rPh>
    <rPh sb="5" eb="7">
      <t>キキ</t>
    </rPh>
    <rPh sb="8" eb="10">
      <t>シュルイ</t>
    </rPh>
    <rPh sb="11" eb="14">
      <t>グタイテキ</t>
    </rPh>
    <rPh sb="16" eb="17">
      <t>タト</t>
    </rPh>
    <rPh sb="35" eb="37">
      <t>キニュウ</t>
    </rPh>
    <rPh sb="46" eb="48">
      <t>ヒカク</t>
    </rPh>
    <rPh sb="48" eb="50">
      <t>タイショウ</t>
    </rPh>
    <rPh sb="54" eb="56">
      <t>レイバイ</t>
    </rPh>
    <rPh sb="56" eb="58">
      <t>キキ</t>
    </rPh>
    <rPh sb="63" eb="65">
      <t>ジドウ</t>
    </rPh>
    <rPh sb="65" eb="67">
      <t>ケイサン</t>
    </rPh>
    <rPh sb="68" eb="70">
      <t>センタク</t>
    </rPh>
    <rPh sb="72" eb="74">
      <t>バアイ</t>
    </rPh>
    <rPh sb="78" eb="80">
      <t>ヒカク</t>
    </rPh>
    <rPh sb="80" eb="82">
      <t>タイショウ</t>
    </rPh>
    <rPh sb="86" eb="88">
      <t>レイバイ</t>
    </rPh>
    <rPh sb="88" eb="90">
      <t>キキ</t>
    </rPh>
    <rPh sb="95" eb="97">
      <t>ニュウリョク</t>
    </rPh>
    <rPh sb="99" eb="101">
      <t>ヒツヨウ</t>
    </rPh>
    <phoneticPr fontId="3"/>
  </si>
  <si>
    <t>同一系統内に同一型式の機器が複数ある場合は、その台数を記入してください。単一の場合は1を記入してください。
ただし、同一系統内の同一型式の機器であっても、負荷率等が異なる条件で稼働する場合はシートを分けて記入してください。</t>
    <rPh sb="0" eb="2">
      <t>ドウイツ</t>
    </rPh>
    <rPh sb="2" eb="4">
      <t>ケイトウ</t>
    </rPh>
    <rPh sb="4" eb="5">
      <t>ナイ</t>
    </rPh>
    <rPh sb="6" eb="8">
      <t>ドウイツ</t>
    </rPh>
    <rPh sb="11" eb="13">
      <t>キキ</t>
    </rPh>
    <rPh sb="14" eb="16">
      <t>フクスウ</t>
    </rPh>
    <rPh sb="18" eb="20">
      <t>バアイ</t>
    </rPh>
    <rPh sb="24" eb="26">
      <t>ダイスウ</t>
    </rPh>
    <rPh sb="27" eb="29">
      <t>キニュウ</t>
    </rPh>
    <rPh sb="36" eb="38">
      <t>タンイツ</t>
    </rPh>
    <rPh sb="39" eb="41">
      <t>バアイ</t>
    </rPh>
    <rPh sb="44" eb="46">
      <t>キニュウ</t>
    </rPh>
    <rPh sb="58" eb="60">
      <t>ドウイツ</t>
    </rPh>
    <rPh sb="60" eb="62">
      <t>ケイトウ</t>
    </rPh>
    <rPh sb="62" eb="63">
      <t>ナイ</t>
    </rPh>
    <rPh sb="64" eb="66">
      <t>ドウイツ</t>
    </rPh>
    <rPh sb="69" eb="71">
      <t>キキ</t>
    </rPh>
    <rPh sb="77" eb="80">
      <t>フカリツ</t>
    </rPh>
    <rPh sb="80" eb="81">
      <t>トウ</t>
    </rPh>
    <rPh sb="82" eb="83">
      <t>コト</t>
    </rPh>
    <rPh sb="85" eb="87">
      <t>ジョウケン</t>
    </rPh>
    <rPh sb="88" eb="90">
      <t>カドウ</t>
    </rPh>
    <rPh sb="92" eb="94">
      <t>バアイ</t>
    </rPh>
    <rPh sb="99" eb="100">
      <t>ワ</t>
    </rPh>
    <rPh sb="102" eb="104">
      <t>キニュウ</t>
    </rPh>
    <phoneticPr fontId="3"/>
  </si>
  <si>
    <t>当該装置について予想される年間稼働時間を以下の方法で算出し記入してください。
・食品製造工場の場合にはラインの稼働時間を記入し、根拠資料を添付してください。
・冷凍冷蔵倉庫並びに食品小売店舗の場合には原則24時間365日=8,760時間を記入してください。その際、根拠資料の添付は不要です。</t>
    <rPh sb="40" eb="42">
      <t>ショクヒン</t>
    </rPh>
    <rPh sb="42" eb="44">
      <t>セイゾウ</t>
    </rPh>
    <rPh sb="80" eb="84">
      <t>レイトウレイゾウ</t>
    </rPh>
    <rPh sb="86" eb="87">
      <t>ナラ</t>
    </rPh>
    <rPh sb="89" eb="91">
      <t>ショクヒン</t>
    </rPh>
    <rPh sb="91" eb="93">
      <t>コウ</t>
    </rPh>
    <phoneticPr fontId="3"/>
  </si>
  <si>
    <t>年間平均負荷率の算出根拠</t>
    <rPh sb="0" eb="2">
      <t>ネンカン</t>
    </rPh>
    <rPh sb="2" eb="4">
      <t>ネンヘイキン</t>
    </rPh>
    <rPh sb="4" eb="6">
      <t>フカ</t>
    </rPh>
    <rPh sb="6" eb="7">
      <t>リツ</t>
    </rPh>
    <rPh sb="8" eb="10">
      <t>サンシュツ</t>
    </rPh>
    <rPh sb="10" eb="12">
      <t>コンキョ</t>
    </rPh>
    <phoneticPr fontId="22"/>
  </si>
  <si>
    <t>平均負荷率</t>
    <rPh sb="0" eb="2">
      <t>ネンヘイキン</t>
    </rPh>
    <rPh sb="2" eb="4">
      <t>フカ</t>
    </rPh>
    <rPh sb="4" eb="5">
      <t>リツ</t>
    </rPh>
    <phoneticPr fontId="3"/>
  </si>
  <si>
    <t>冷却負荷（同一系統の合計値）</t>
    <phoneticPr fontId="3"/>
  </si>
  <si>
    <t>※同一系統で「異なる型式」が混在する場合は、冷却負荷を案分して平均負荷率を算出してください。</t>
    <rPh sb="1" eb="3">
      <t>ドウイツ</t>
    </rPh>
    <rPh sb="3" eb="5">
      <t>ケイトウ</t>
    </rPh>
    <rPh sb="7" eb="8">
      <t>コト</t>
    </rPh>
    <rPh sb="10" eb="12">
      <t>カタシキ</t>
    </rPh>
    <rPh sb="14" eb="16">
      <t>コンザイ</t>
    </rPh>
    <rPh sb="18" eb="20">
      <t>バアイ</t>
    </rPh>
    <rPh sb="22" eb="24">
      <t>レイキャク</t>
    </rPh>
    <rPh sb="24" eb="26">
      <t>フカ</t>
    </rPh>
    <rPh sb="27" eb="29">
      <t>アンブン</t>
    </rPh>
    <rPh sb="31" eb="33">
      <t>ヘイキン</t>
    </rPh>
    <rPh sb="33" eb="35">
      <t>フカ</t>
    </rPh>
    <rPh sb="35" eb="36">
      <t>リツ</t>
    </rPh>
    <rPh sb="37" eb="39">
      <t>サンシュツ</t>
    </rPh>
    <phoneticPr fontId="3"/>
  </si>
  <si>
    <t>冷却負荷の按分値（kW）</t>
  </si>
  <si>
    <t>冷凍能力（kW）</t>
    <rPh sb="0" eb="2">
      <t>レイトウ</t>
    </rPh>
    <rPh sb="2" eb="4">
      <t>ノウリョク</t>
    </rPh>
    <phoneticPr fontId="3"/>
  </si>
  <si>
    <t>系統ごとの平均負荷率（％）
　（１台あたりの値）</t>
    <rPh sb="0" eb="2">
      <t>ケイトウ</t>
    </rPh>
    <rPh sb="5" eb="7">
      <t>ヘイキン</t>
    </rPh>
    <rPh sb="7" eb="9">
      <t>フカ</t>
    </rPh>
    <rPh sb="9" eb="10">
      <t>リツ</t>
    </rPh>
    <phoneticPr fontId="3"/>
  </si>
  <si>
    <t>①</t>
    <phoneticPr fontId="3"/>
  </si>
  <si>
    <t>系統No.（　　　　　）</t>
  </si>
  <si>
    <t>型式No.(     )</t>
    <rPh sb="1" eb="2">
      <t>シキ</t>
    </rPh>
    <phoneticPr fontId="3"/>
  </si>
  <si>
    <t>÷</t>
    <phoneticPr fontId="3"/>
  </si>
  <si>
    <t>×</t>
    <phoneticPr fontId="3"/>
  </si>
  <si>
    <t>②</t>
    <phoneticPr fontId="3"/>
  </si>
  <si>
    <t>年間平均負荷率</t>
    <rPh sb="0" eb="2">
      <t>ネンカン</t>
    </rPh>
    <rPh sb="2" eb="4">
      <t>ヘイキン</t>
    </rPh>
    <rPh sb="4" eb="6">
      <t>フカ</t>
    </rPh>
    <rPh sb="6" eb="7">
      <t>リツ</t>
    </rPh>
    <phoneticPr fontId="3"/>
  </si>
  <si>
    <t>平均負荷率（％）</t>
    <rPh sb="0" eb="2">
      <t>ヘイキン</t>
    </rPh>
    <rPh sb="2" eb="4">
      <t>フカ</t>
    </rPh>
    <rPh sb="4" eb="5">
      <t>リツ</t>
    </rPh>
    <phoneticPr fontId="3"/>
  </si>
  <si>
    <t>冷凍機の
年間平均稼働率（％）</t>
    <rPh sb="0" eb="2">
      <t>レイトウ</t>
    </rPh>
    <rPh sb="2" eb="3">
      <t>キ</t>
    </rPh>
    <rPh sb="5" eb="7">
      <t>ネンカン</t>
    </rPh>
    <rPh sb="7" eb="9">
      <t>ヘイキン</t>
    </rPh>
    <rPh sb="9" eb="11">
      <t>カドウ</t>
    </rPh>
    <rPh sb="11" eb="12">
      <t>リツ</t>
    </rPh>
    <phoneticPr fontId="3"/>
  </si>
  <si>
    <t>年間平均負荷率（％）</t>
    <rPh sb="0" eb="2">
      <t>ネンカン</t>
    </rPh>
    <rPh sb="2" eb="4">
      <t>ヘイキン</t>
    </rPh>
    <rPh sb="4" eb="6">
      <t>フカ</t>
    </rPh>
    <rPh sb="6" eb="7">
      <t>リツ</t>
    </rPh>
    <phoneticPr fontId="3"/>
  </si>
  <si>
    <t>＝</t>
    <phoneticPr fontId="3"/>
  </si>
  <si>
    <t>B:　比較対象フロン冷媒機器の年間平均稼働率</t>
    <rPh sb="3" eb="5">
      <t>ヒカク</t>
    </rPh>
    <rPh sb="5" eb="7">
      <t>タイショウ</t>
    </rPh>
    <rPh sb="10" eb="12">
      <t>レイバイ</t>
    </rPh>
    <rPh sb="12" eb="14">
      <t>キキ</t>
    </rPh>
    <rPh sb="15" eb="17">
      <t>ネンカン</t>
    </rPh>
    <rPh sb="17" eb="19">
      <t>ヘイキン</t>
    </rPh>
    <rPh sb="19" eb="21">
      <t>カドウ</t>
    </rPh>
    <rPh sb="21" eb="22">
      <t>リツ</t>
    </rPh>
    <phoneticPr fontId="22"/>
  </si>
  <si>
    <t>系統No.（　　　　）</t>
    <phoneticPr fontId="3"/>
  </si>
  <si>
    <t>℃</t>
    <phoneticPr fontId="22"/>
  </si>
  <si>
    <t>●●県</t>
    <rPh sb="2" eb="3">
      <t>ケン</t>
    </rPh>
    <phoneticPr fontId="22"/>
  </si>
  <si>
    <t>●●市</t>
    <rPh sb="2" eb="3">
      <t>シ</t>
    </rPh>
    <phoneticPr fontId="22"/>
  </si>
  <si>
    <t>外気温度補正による冷凍機の平均稼働率は下記の通りとなる。</t>
    <rPh sb="0" eb="2">
      <t>ガイキ</t>
    </rPh>
    <rPh sb="9" eb="11">
      <t>レイトウ</t>
    </rPh>
    <rPh sb="11" eb="12">
      <t>キ</t>
    </rPh>
    <rPh sb="13" eb="15">
      <t>ヘイキン</t>
    </rPh>
    <rPh sb="15" eb="17">
      <t>カドウ</t>
    </rPh>
    <rPh sb="17" eb="18">
      <t>リツ</t>
    </rPh>
    <phoneticPr fontId="3"/>
  </si>
  <si>
    <t>稼働率</t>
    <rPh sb="0" eb="2">
      <t>カドウ</t>
    </rPh>
    <rPh sb="2" eb="3">
      <t>リツ</t>
    </rPh>
    <phoneticPr fontId="22"/>
  </si>
  <si>
    <t>％</t>
    <phoneticPr fontId="22"/>
  </si>
  <si>
    <t>1月</t>
    <rPh sb="1" eb="2">
      <t>ガツ</t>
    </rPh>
    <phoneticPr fontId="22"/>
  </si>
  <si>
    <t>2月</t>
    <rPh sb="1" eb="2">
      <t>ガツ</t>
    </rPh>
    <phoneticPr fontId="22"/>
  </si>
  <si>
    <t>3月</t>
    <rPh sb="1" eb="2">
      <t>ガツ</t>
    </rPh>
    <phoneticPr fontId="22"/>
  </si>
  <si>
    <t>4月</t>
  </si>
  <si>
    <t>5月</t>
  </si>
  <si>
    <t>6月</t>
  </si>
  <si>
    <t>7月</t>
  </si>
  <si>
    <t>8月</t>
  </si>
  <si>
    <t>9月</t>
  </si>
  <si>
    <t>10月</t>
  </si>
  <si>
    <t>11月</t>
  </si>
  <si>
    <t>12月</t>
  </si>
  <si>
    <t>年間平均稼働率（％）</t>
    <rPh sb="0" eb="2">
      <t>ネンカン</t>
    </rPh>
    <rPh sb="2" eb="4">
      <t>ヘイキン</t>
    </rPh>
    <rPh sb="4" eb="6">
      <t>カドウ</t>
    </rPh>
    <rPh sb="6" eb="7">
      <t>リツ</t>
    </rPh>
    <phoneticPr fontId="3"/>
  </si>
  <si>
    <t>外気温度</t>
    <rPh sb="0" eb="2">
      <t>ガイキ</t>
    </rPh>
    <rPh sb="2" eb="4">
      <t>オンド</t>
    </rPh>
    <phoneticPr fontId="3"/>
  </si>
  <si>
    <t>湿球温度</t>
    <rPh sb="0" eb="2">
      <t>シッキュウ</t>
    </rPh>
    <rPh sb="2" eb="4">
      <t>オンド</t>
    </rPh>
    <phoneticPr fontId="3"/>
  </si>
  <si>
    <t>負荷率計算書</t>
    <phoneticPr fontId="3"/>
  </si>
  <si>
    <t>出力値</t>
    <rPh sb="0" eb="2">
      <t>シュツリョク</t>
    </rPh>
    <rPh sb="2" eb="3">
      <t>チ</t>
    </rPh>
    <phoneticPr fontId="3"/>
  </si>
  <si>
    <t>※Cは外気温度32度または凝縮温度40℃（冷却水温度32℃）の冷凍能力を100％にした場合の消費電力の補正率に修正</t>
    <rPh sb="3" eb="5">
      <t>ガイキ</t>
    </rPh>
    <rPh sb="5" eb="7">
      <t>オンド</t>
    </rPh>
    <rPh sb="9" eb="10">
      <t>ド</t>
    </rPh>
    <rPh sb="55" eb="57">
      <t>シュウセイ</t>
    </rPh>
    <phoneticPr fontId="3"/>
  </si>
  <si>
    <t>蒸発温度または冷却水温度</t>
    <rPh sb="0" eb="2">
      <t>ジョウハツ</t>
    </rPh>
    <rPh sb="2" eb="4">
      <t>オンド</t>
    </rPh>
    <rPh sb="7" eb="10">
      <t>レイキャクスイ</t>
    </rPh>
    <rPh sb="10" eb="12">
      <t>オンド</t>
    </rPh>
    <phoneticPr fontId="3"/>
  </si>
  <si>
    <t>周囲温度</t>
    <rPh sb="0" eb="2">
      <t>シュウイ</t>
    </rPh>
    <rPh sb="2" eb="4">
      <t>オンド</t>
    </rPh>
    <phoneticPr fontId="3"/>
  </si>
  <si>
    <t>C=B*100/A</t>
    <phoneticPr fontId="3"/>
  </si>
  <si>
    <t>消費電力</t>
    <rPh sb="0" eb="2">
      <t>ショウヒ</t>
    </rPh>
    <rPh sb="2" eb="4">
      <t>デンリョク</t>
    </rPh>
    <phoneticPr fontId="3"/>
  </si>
  <si>
    <t>A</t>
    <phoneticPr fontId="3"/>
  </si>
  <si>
    <t>B</t>
    <phoneticPr fontId="3"/>
  </si>
  <si>
    <t>C</t>
    <phoneticPr fontId="3"/>
  </si>
  <si>
    <t>空冷式</t>
    <rPh sb="0" eb="3">
      <t>クウレイシキ</t>
    </rPh>
    <phoneticPr fontId="3"/>
  </si>
  <si>
    <t>能力変化率%</t>
    <rPh sb="0" eb="2">
      <t>ノウリョク</t>
    </rPh>
    <rPh sb="2" eb="4">
      <t>ヘンカ</t>
    </rPh>
    <rPh sb="4" eb="5">
      <t>リツ</t>
    </rPh>
    <phoneticPr fontId="3"/>
  </si>
  <si>
    <t>電力変化率%</t>
    <rPh sb="0" eb="2">
      <t>デンリョク</t>
    </rPh>
    <rPh sb="2" eb="4">
      <t>ヘンカ</t>
    </rPh>
    <rPh sb="4" eb="5">
      <t>リツ</t>
    </rPh>
    <phoneticPr fontId="3"/>
  </si>
  <si>
    <t xml:space="preserve">外気温度補正率% </t>
    <rPh sb="0" eb="2">
      <t>ガイキ</t>
    </rPh>
    <rPh sb="2" eb="4">
      <t>オンド</t>
    </rPh>
    <rPh sb="4" eb="6">
      <t>ホセイ</t>
    </rPh>
    <rPh sb="6" eb="7">
      <t>リツ</t>
    </rPh>
    <phoneticPr fontId="22"/>
  </si>
  <si>
    <t>能力変化率</t>
    <rPh sb="0" eb="2">
      <t>ノウリョク</t>
    </rPh>
    <rPh sb="2" eb="4">
      <t>ヘンカ</t>
    </rPh>
    <rPh sb="4" eb="5">
      <t>リツ</t>
    </rPh>
    <phoneticPr fontId="3"/>
  </si>
  <si>
    <t>電力変化率</t>
    <rPh sb="0" eb="2">
      <t>デンリョク</t>
    </rPh>
    <rPh sb="2" eb="4">
      <t>ヘンカ</t>
    </rPh>
    <rPh sb="4" eb="5">
      <t>リツ</t>
    </rPh>
    <phoneticPr fontId="3"/>
  </si>
  <si>
    <t>1月</t>
    <rPh sb="1" eb="2">
      <t>ガツ</t>
    </rPh>
    <phoneticPr fontId="3"/>
  </si>
  <si>
    <t>2月</t>
    <rPh sb="1" eb="2">
      <t>ガツ</t>
    </rPh>
    <phoneticPr fontId="3"/>
  </si>
  <si>
    <t>3月</t>
  </si>
  <si>
    <t>年間外気補正率%</t>
    <rPh sb="0" eb="2">
      <t>ネンカン</t>
    </rPh>
    <rPh sb="2" eb="4">
      <t>ガイキ</t>
    </rPh>
    <rPh sb="4" eb="6">
      <t>ホセイ</t>
    </rPh>
    <rPh sb="6" eb="7">
      <t>リツ</t>
    </rPh>
    <phoneticPr fontId="3"/>
  </si>
  <si>
    <t>データーベース</t>
    <phoneticPr fontId="3"/>
  </si>
  <si>
    <t>呼称出力</t>
    <rPh sb="0" eb="2">
      <t>コショウ</t>
    </rPh>
    <rPh sb="2" eb="4">
      <t>シュツリョク</t>
    </rPh>
    <phoneticPr fontId="3"/>
  </si>
  <si>
    <t>空冷式　外気温度補正</t>
    <rPh sb="0" eb="3">
      <t>クウレイシキ</t>
    </rPh>
    <rPh sb="4" eb="6">
      <t>ガイキ</t>
    </rPh>
    <rPh sb="6" eb="8">
      <t>オンド</t>
    </rPh>
    <rPh sb="8" eb="10">
      <t>ホセイ</t>
    </rPh>
    <phoneticPr fontId="3"/>
  </si>
  <si>
    <t>37ｋW以下</t>
    <rPh sb="4" eb="6">
      <t>イカ</t>
    </rPh>
    <phoneticPr fontId="3"/>
  </si>
  <si>
    <t>能力変化率％</t>
    <rPh sb="0" eb="2">
      <t>ノウリョク</t>
    </rPh>
    <rPh sb="2" eb="4">
      <t>ヘンカ</t>
    </rPh>
    <rPh sb="4" eb="5">
      <t>リツ</t>
    </rPh>
    <phoneticPr fontId="3"/>
  </si>
  <si>
    <t>条件</t>
    <rPh sb="0" eb="2">
      <t>ジョウケン</t>
    </rPh>
    <phoneticPr fontId="3"/>
  </si>
  <si>
    <t>20℃以下は、20℃と同じと仮定</t>
    <rPh sb="2" eb="5">
      <t>ドイカ</t>
    </rPh>
    <rPh sb="11" eb="12">
      <t>オナ</t>
    </rPh>
    <rPh sb="14" eb="16">
      <t>カテイ</t>
    </rPh>
    <phoneticPr fontId="3"/>
  </si>
  <si>
    <t>40℃以上は40℃と同じと仮定</t>
    <rPh sb="3" eb="4">
      <t>イ</t>
    </rPh>
    <rPh sb="4" eb="5">
      <t>ジョウ</t>
    </rPh>
    <rPh sb="10" eb="11">
      <t>オナ</t>
    </rPh>
    <rPh sb="13" eb="15">
      <t>カテイ</t>
    </rPh>
    <phoneticPr fontId="3"/>
  </si>
  <si>
    <t>電力変化率％</t>
    <rPh sb="0" eb="2">
      <t>デンリョク</t>
    </rPh>
    <rPh sb="2" eb="4">
      <t>ヘンカ</t>
    </rPh>
    <rPh sb="4" eb="5">
      <t>リツ</t>
    </rPh>
    <phoneticPr fontId="3"/>
  </si>
  <si>
    <t>37ｋW　以上</t>
    <rPh sb="5" eb="7">
      <t>イジョウ</t>
    </rPh>
    <phoneticPr fontId="3"/>
  </si>
  <si>
    <t>25℃以下は、25℃と同じと仮定</t>
    <rPh sb="2" eb="5">
      <t>ドイカ</t>
    </rPh>
    <rPh sb="11" eb="12">
      <t>オナ</t>
    </rPh>
    <rPh sb="14" eb="16">
      <t>カテイ</t>
    </rPh>
    <phoneticPr fontId="3"/>
  </si>
  <si>
    <t>35℃以上は、35℃と同じと仮定</t>
    <rPh sb="3" eb="4">
      <t>イ</t>
    </rPh>
    <rPh sb="4" eb="5">
      <t>ジョウ</t>
    </rPh>
    <rPh sb="11" eb="12">
      <t>オナ</t>
    </rPh>
    <rPh sb="14" eb="16">
      <t>カテイ</t>
    </rPh>
    <phoneticPr fontId="3"/>
  </si>
  <si>
    <t>水冷式　外気温度補正</t>
    <rPh sb="0" eb="3">
      <t>スイレイシキ</t>
    </rPh>
    <rPh sb="4" eb="6">
      <t>ガイキ</t>
    </rPh>
    <rPh sb="6" eb="8">
      <t>オンド</t>
    </rPh>
    <rPh sb="8" eb="10">
      <t>ホセイ</t>
    </rPh>
    <phoneticPr fontId="3"/>
  </si>
  <si>
    <t>凝縮温度</t>
    <rPh sb="0" eb="2">
      <t>ギョウシュク</t>
    </rPh>
    <rPh sb="2" eb="4">
      <t>オンド</t>
    </rPh>
    <phoneticPr fontId="3"/>
  </si>
  <si>
    <t>湿球温度</t>
    <rPh sb="0" eb="1">
      <t>シツ</t>
    </rPh>
    <rPh sb="1" eb="2">
      <t>キュウ</t>
    </rPh>
    <rPh sb="2" eb="4">
      <t>オンド</t>
    </rPh>
    <phoneticPr fontId="3"/>
  </si>
  <si>
    <t>凝縮温度の冷却水温度の下限は35℃、上限は40℃</t>
    <rPh sb="0" eb="2">
      <t>ギョウシュク</t>
    </rPh>
    <rPh sb="2" eb="4">
      <t>オンド</t>
    </rPh>
    <rPh sb="5" eb="8">
      <t>レイキャクスイ</t>
    </rPh>
    <rPh sb="8" eb="10">
      <t>オンド</t>
    </rPh>
    <rPh sb="11" eb="13">
      <t>カゲン</t>
    </rPh>
    <rPh sb="18" eb="20">
      <t>ジョウゲン</t>
    </rPh>
    <phoneticPr fontId="3"/>
  </si>
  <si>
    <t>水冷式は、凝縮温度－8℃＝冷却水温度とする</t>
    <rPh sb="0" eb="2">
      <t>スイレイ</t>
    </rPh>
    <rPh sb="2" eb="3">
      <t>シキ</t>
    </rPh>
    <rPh sb="5" eb="7">
      <t>ギョウシュク</t>
    </rPh>
    <rPh sb="7" eb="9">
      <t>オンド</t>
    </rPh>
    <rPh sb="13" eb="16">
      <t>レイキャクスイ</t>
    </rPh>
    <rPh sb="16" eb="18">
      <t>オンド</t>
    </rPh>
    <phoneticPr fontId="3"/>
  </si>
  <si>
    <t>冷却水温度＝湿球温度とする。</t>
    <rPh sb="0" eb="3">
      <t>レイキャクスイ</t>
    </rPh>
    <rPh sb="3" eb="5">
      <t>オンド</t>
    </rPh>
    <rPh sb="6" eb="8">
      <t>シッキュウ</t>
    </rPh>
    <rPh sb="8" eb="10">
      <t>オンド</t>
    </rPh>
    <phoneticPr fontId="3"/>
  </si>
  <si>
    <t>【冷凍冷蔵倉庫・食品製造工場】</t>
    <phoneticPr fontId="3"/>
  </si>
  <si>
    <t>冷蔵冷凍倉庫</t>
  </si>
  <si>
    <t>：下表の黄色の部分を記入すること</t>
    <rPh sb="1" eb="3">
      <t>カヒョウ</t>
    </rPh>
    <rPh sb="4" eb="6">
      <t>キイロ</t>
    </rPh>
    <rPh sb="7" eb="9">
      <t>ブブン</t>
    </rPh>
    <rPh sb="10" eb="12">
      <t>キニュウ</t>
    </rPh>
    <phoneticPr fontId="3"/>
  </si>
  <si>
    <r>
      <t>　　　　　</t>
    </r>
    <r>
      <rPr>
        <u/>
        <sz val="14"/>
        <rFont val="ＭＳ Ｐゴシック"/>
        <family val="3"/>
        <charset val="128"/>
      </rPr>
      <t>※　記入方法</t>
    </r>
    <rPh sb="7" eb="9">
      <t>キニュウ</t>
    </rPh>
    <rPh sb="9" eb="11">
      <t>ホウホウ</t>
    </rPh>
    <phoneticPr fontId="3"/>
  </si>
  <si>
    <t>※　記入方法：</t>
    <phoneticPr fontId="3"/>
  </si>
  <si>
    <t>冷却方式：</t>
    <rPh sb="0" eb="2">
      <t>レイキャク</t>
    </rPh>
    <rPh sb="2" eb="4">
      <t>ホウシキ</t>
    </rPh>
    <phoneticPr fontId="3"/>
  </si>
  <si>
    <t>凝縮温度又は外気温度：</t>
    <rPh sb="0" eb="2">
      <t>ギョウシュク</t>
    </rPh>
    <rPh sb="2" eb="4">
      <t>オンド</t>
    </rPh>
    <rPh sb="4" eb="5">
      <t>マタ</t>
    </rPh>
    <rPh sb="6" eb="8">
      <t>ガイキ</t>
    </rPh>
    <rPh sb="8" eb="10">
      <t>オンド</t>
    </rPh>
    <phoneticPr fontId="22"/>
  </si>
  <si>
    <t>蒸発温度：</t>
    <rPh sb="0" eb="4">
      <t>ジョウハツオンド</t>
    </rPh>
    <phoneticPr fontId="22"/>
  </si>
  <si>
    <t>冷凍能力（1台あたりの値）：</t>
    <rPh sb="0" eb="2">
      <t>レイトウ</t>
    </rPh>
    <rPh sb="2" eb="4">
      <t>ノウリョク</t>
    </rPh>
    <rPh sb="6" eb="7">
      <t>ダイ</t>
    </rPh>
    <rPh sb="11" eb="12">
      <t>アタイ</t>
    </rPh>
    <phoneticPr fontId="3"/>
  </si>
  <si>
    <t>消費電力（1台あたりの値）：</t>
    <rPh sb="0" eb="2">
      <t>ショウヒ</t>
    </rPh>
    <rPh sb="2" eb="4">
      <t>デンリョク</t>
    </rPh>
    <rPh sb="6" eb="7">
      <t>ダイ</t>
    </rPh>
    <rPh sb="11" eb="12">
      <t>アタイ</t>
    </rPh>
    <phoneticPr fontId="3"/>
  </si>
  <si>
    <t>脱炭素型自然冷媒機器</t>
  </si>
  <si>
    <t>に必要事項を入力してください。</t>
    <rPh sb="1" eb="3">
      <t>ヒツヨウ</t>
    </rPh>
    <rPh sb="3" eb="5">
      <t>ジコウ</t>
    </rPh>
    <rPh sb="6" eb="8">
      <t>ニュウリョク</t>
    </rPh>
    <phoneticPr fontId="3"/>
  </si>
  <si>
    <t>黄色の部分</t>
    <phoneticPr fontId="3"/>
  </si>
  <si>
    <t>原則として、脱炭素型自然冷媒機器と比較対象フロン冷媒機器の値は同一としてください。冷凍等装置がシステムとして機能するための付属設備、例えばクーラーや冷却塔のファン動力、冷却水ポンプ動力、二次冷媒ポンプ動力などの電動機の「定格動力×年間運転時間」を記入してください。複数の冷凍機で同一のその他補機を共通で使用する場合は、冷凍機1台あたりのその他補機動力として按分して算出してください。記入した補機動力の根拠となる資料を添付してください。</t>
    <rPh sb="74" eb="77">
      <t>レイキャクトウ</t>
    </rPh>
    <rPh sb="115" eb="117">
      <t>ネンカン</t>
    </rPh>
    <rPh sb="117" eb="121">
      <t>ウンテンジカン</t>
    </rPh>
    <phoneticPr fontId="3"/>
  </si>
  <si>
    <t>①×②×③の合計値が自動計算されます。
内蔵型ショーケースの場合は、JISの試験方法等に基づくカタログ値（根拠書として添付）を入力してください。</t>
    <phoneticPr fontId="3"/>
  </si>
  <si>
    <t>冷却方式が空冷式（空冷散水式含む）または水冷式の場合、自動計算の選択を推奨します。自動計算は、市場のフロン冷媒機器のカタログデータベースによる分析値であり、申請いただく自然冷媒機器と同等性能のフロン冷媒機として一般化された値が自動で入力されます。※自動計算が機能するのは、冷凍機1台当たりの冷凍能力が500kW以下の範囲です。手動計算の選択は、冷凍機内蔵型のショーケースや冷凍機1台あたりの冷凍能力が500kWを超える場合、または自動計算の結果が現場の実態に明らかに見合わない場合（※）に限り、その根拠資料を確認した上で認めます。手動計算の場合は、型式を特定した上ですべての数字を手動で入力してください。
（※）冷媒配管が非常に長い場合や空気冷凍装置など、機器構成や用途が特殊な事例等。</t>
    <rPh sb="0" eb="2">
      <t>レイキャク</t>
    </rPh>
    <rPh sb="2" eb="4">
      <t>ホウシキ</t>
    </rPh>
    <rPh sb="5" eb="8">
      <t>クウレイシキ</t>
    </rPh>
    <rPh sb="9" eb="11">
      <t>クウレイ</t>
    </rPh>
    <rPh sb="11" eb="13">
      <t>サンスイ</t>
    </rPh>
    <rPh sb="13" eb="14">
      <t>シキ</t>
    </rPh>
    <rPh sb="14" eb="15">
      <t>フク</t>
    </rPh>
    <rPh sb="20" eb="23">
      <t>スイレイシキ</t>
    </rPh>
    <rPh sb="24" eb="26">
      <t>バアイ</t>
    </rPh>
    <rPh sb="27" eb="29">
      <t>ジドウ</t>
    </rPh>
    <rPh sb="29" eb="31">
      <t>ケイサン</t>
    </rPh>
    <rPh sb="32" eb="34">
      <t>センタク</t>
    </rPh>
    <rPh sb="35" eb="37">
      <t>スイショウ</t>
    </rPh>
    <rPh sb="41" eb="43">
      <t>ジドウ</t>
    </rPh>
    <rPh sb="43" eb="45">
      <t>ケイサン</t>
    </rPh>
    <rPh sb="47" eb="49">
      <t>シジョウ</t>
    </rPh>
    <rPh sb="53" eb="55">
      <t>レイバイ</t>
    </rPh>
    <rPh sb="55" eb="57">
      <t>キキ</t>
    </rPh>
    <rPh sb="71" eb="73">
      <t>ブンセキ</t>
    </rPh>
    <rPh sb="73" eb="74">
      <t>チ</t>
    </rPh>
    <rPh sb="78" eb="80">
      <t>シンセイ</t>
    </rPh>
    <rPh sb="84" eb="86">
      <t>シゼン</t>
    </rPh>
    <rPh sb="86" eb="88">
      <t>レイバイ</t>
    </rPh>
    <rPh sb="88" eb="90">
      <t>キキ</t>
    </rPh>
    <rPh sb="91" eb="93">
      <t>ドウトウ</t>
    </rPh>
    <rPh sb="93" eb="95">
      <t>セイノウ</t>
    </rPh>
    <rPh sb="99" eb="101">
      <t>レイバイ</t>
    </rPh>
    <rPh sb="101" eb="102">
      <t>キ</t>
    </rPh>
    <rPh sb="105" eb="108">
      <t>イッパンカ</t>
    </rPh>
    <rPh sb="111" eb="112">
      <t>アタイ</t>
    </rPh>
    <rPh sb="113" eb="115">
      <t>ジドウ</t>
    </rPh>
    <rPh sb="116" eb="118">
      <t>ニュウリョク</t>
    </rPh>
    <rPh sb="124" eb="126">
      <t>ジドウ</t>
    </rPh>
    <rPh sb="126" eb="128">
      <t>ケイサン</t>
    </rPh>
    <rPh sb="129" eb="131">
      <t>キノウ</t>
    </rPh>
    <rPh sb="136" eb="138">
      <t>レイトウ</t>
    </rPh>
    <rPh sb="138" eb="139">
      <t>キ</t>
    </rPh>
    <rPh sb="140" eb="141">
      <t>ダイ</t>
    </rPh>
    <rPh sb="141" eb="142">
      <t>ア</t>
    </rPh>
    <rPh sb="145" eb="147">
      <t>レイトウ</t>
    </rPh>
    <rPh sb="147" eb="149">
      <t>ノウリョク</t>
    </rPh>
    <rPh sb="155" eb="157">
      <t>イカ</t>
    </rPh>
    <rPh sb="158" eb="160">
      <t>ハンイ</t>
    </rPh>
    <rPh sb="163" eb="165">
      <t>シュドウ</t>
    </rPh>
    <rPh sb="165" eb="167">
      <t>ケイサン</t>
    </rPh>
    <rPh sb="168" eb="170">
      <t>センタク</t>
    </rPh>
    <rPh sb="172" eb="175">
      <t>レイトウキ</t>
    </rPh>
    <rPh sb="175" eb="178">
      <t>ナイゾウガタ</t>
    </rPh>
    <rPh sb="186" eb="188">
      <t>レイトウ</t>
    </rPh>
    <rPh sb="188" eb="189">
      <t>キ</t>
    </rPh>
    <rPh sb="190" eb="191">
      <t>ダイ</t>
    </rPh>
    <rPh sb="195" eb="197">
      <t>レイトウ</t>
    </rPh>
    <rPh sb="197" eb="199">
      <t>ノウリョク</t>
    </rPh>
    <rPh sb="206" eb="207">
      <t>コ</t>
    </rPh>
    <rPh sb="209" eb="211">
      <t>バアイ</t>
    </rPh>
    <rPh sb="215" eb="217">
      <t>ジドウ</t>
    </rPh>
    <rPh sb="217" eb="219">
      <t>ケイサン</t>
    </rPh>
    <rPh sb="220" eb="222">
      <t>ケッカ</t>
    </rPh>
    <rPh sb="223" eb="225">
      <t>ゲンバ</t>
    </rPh>
    <rPh sb="226" eb="228">
      <t>ジッタイ</t>
    </rPh>
    <rPh sb="229" eb="230">
      <t>アキ</t>
    </rPh>
    <rPh sb="233" eb="235">
      <t>ミア</t>
    </rPh>
    <rPh sb="238" eb="240">
      <t>バアイ</t>
    </rPh>
    <rPh sb="244" eb="245">
      <t>カギ</t>
    </rPh>
    <rPh sb="249" eb="251">
      <t>コンキョ</t>
    </rPh>
    <rPh sb="251" eb="253">
      <t>シリョウ</t>
    </rPh>
    <rPh sb="254" eb="256">
      <t>カクニン</t>
    </rPh>
    <rPh sb="258" eb="259">
      <t>ウエ</t>
    </rPh>
    <rPh sb="260" eb="261">
      <t>ミト</t>
    </rPh>
    <rPh sb="265" eb="267">
      <t>シュドウ</t>
    </rPh>
    <rPh sb="267" eb="269">
      <t>ケイサン</t>
    </rPh>
    <rPh sb="270" eb="272">
      <t>バアイ</t>
    </rPh>
    <rPh sb="277" eb="279">
      <t>トクテイ</t>
    </rPh>
    <rPh sb="281" eb="282">
      <t>ウエ</t>
    </rPh>
    <rPh sb="287" eb="289">
      <t>スウジ</t>
    </rPh>
    <rPh sb="290" eb="292">
      <t>シュドウ</t>
    </rPh>
    <rPh sb="293" eb="295">
      <t>ニュウリョク</t>
    </rPh>
    <rPh sb="306" eb="308">
      <t>レイバイ</t>
    </rPh>
    <rPh sb="308" eb="310">
      <t>ハイカン</t>
    </rPh>
    <rPh sb="311" eb="313">
      <t>ヒジョウ</t>
    </rPh>
    <rPh sb="314" eb="315">
      <t>ナガ</t>
    </rPh>
    <rPh sb="316" eb="318">
      <t>バアイ</t>
    </rPh>
    <rPh sb="319" eb="321">
      <t>クウキ</t>
    </rPh>
    <rPh sb="321" eb="323">
      <t>レイトウ</t>
    </rPh>
    <rPh sb="323" eb="325">
      <t>ソウチ</t>
    </rPh>
    <rPh sb="328" eb="330">
      <t>キキ</t>
    </rPh>
    <rPh sb="330" eb="332">
      <t>コウセイ</t>
    </rPh>
    <rPh sb="333" eb="335">
      <t>ヨウト</t>
    </rPh>
    <rPh sb="336" eb="338">
      <t>トクシュ</t>
    </rPh>
    <rPh sb="339" eb="341">
      <t>ジレイ</t>
    </rPh>
    <rPh sb="341" eb="342">
      <t>トウ</t>
    </rPh>
    <phoneticPr fontId="3"/>
  </si>
  <si>
    <t>同一系統内に、型式の異なる数種類の脱炭素型自然冷媒機器を導入する場合は、型式ごとに複数シートを分けて記入してください。
例） 系統No.( 1 )-型式No. ( 1 ) 
※同一系統内に同一型式の自然冷媒機器を導入する場合は、シート内の「台数」欄に記入してください。ただし、同一系統内の同一型式の機器であっても、例えば負荷率が異なる場合などはシートを分けて記入して下さい。</t>
    <rPh sb="0" eb="2">
      <t>ドウイツ</t>
    </rPh>
    <rPh sb="2" eb="4">
      <t>ケイトウ</t>
    </rPh>
    <rPh sb="4" eb="5">
      <t>ナイ</t>
    </rPh>
    <rPh sb="10" eb="11">
      <t>コト</t>
    </rPh>
    <rPh sb="13" eb="16">
      <t>スウシュルイ</t>
    </rPh>
    <rPh sb="17" eb="18">
      <t>ダツ</t>
    </rPh>
    <rPh sb="18" eb="20">
      <t>タンソ</t>
    </rPh>
    <rPh sb="28" eb="30">
      <t>ドウニュウ</t>
    </rPh>
    <rPh sb="32" eb="34">
      <t>バアイ</t>
    </rPh>
    <rPh sb="41" eb="43">
      <t>フクスウ</t>
    </rPh>
    <rPh sb="47" eb="48">
      <t>ワ</t>
    </rPh>
    <rPh sb="50" eb="52">
      <t>キニュウ</t>
    </rPh>
    <rPh sb="60" eb="61">
      <t>レイ</t>
    </rPh>
    <rPh sb="63" eb="65">
      <t>ケイトウ</t>
    </rPh>
    <rPh sb="88" eb="90">
      <t>ドウイツ</t>
    </rPh>
    <rPh sb="90" eb="92">
      <t>ケイトウ</t>
    </rPh>
    <rPh sb="92" eb="93">
      <t>ナイ</t>
    </rPh>
    <rPh sb="94" eb="96">
      <t>ドウイツ</t>
    </rPh>
    <rPh sb="99" eb="101">
      <t>シゼン</t>
    </rPh>
    <rPh sb="101" eb="103">
      <t>レイバイ</t>
    </rPh>
    <rPh sb="103" eb="105">
      <t>キキ</t>
    </rPh>
    <rPh sb="106" eb="108">
      <t>ドウニュウ</t>
    </rPh>
    <rPh sb="110" eb="112">
      <t>バアイ</t>
    </rPh>
    <rPh sb="117" eb="118">
      <t>ナイ</t>
    </rPh>
    <rPh sb="120" eb="122">
      <t>ダイスウ</t>
    </rPh>
    <rPh sb="123" eb="124">
      <t>ラン</t>
    </rPh>
    <rPh sb="125" eb="127">
      <t>キニュウ</t>
    </rPh>
    <rPh sb="138" eb="140">
      <t>ドウイツ</t>
    </rPh>
    <rPh sb="140" eb="142">
      <t>ケイトウ</t>
    </rPh>
    <rPh sb="142" eb="143">
      <t>ナイ</t>
    </rPh>
    <rPh sb="144" eb="146">
      <t>ドウイツ</t>
    </rPh>
    <rPh sb="149" eb="151">
      <t>キキ</t>
    </rPh>
    <rPh sb="157" eb="158">
      <t>タト</t>
    </rPh>
    <rPh sb="160" eb="163">
      <t>フカリツ</t>
    </rPh>
    <rPh sb="164" eb="165">
      <t>コト</t>
    </rPh>
    <rPh sb="167" eb="169">
      <t>バアイ</t>
    </rPh>
    <rPh sb="176" eb="177">
      <t>ワ</t>
    </rPh>
    <rPh sb="179" eb="181">
      <t>キニュウ</t>
    </rPh>
    <rPh sb="183" eb="184">
      <t>クダ</t>
    </rPh>
    <phoneticPr fontId="3"/>
  </si>
  <si>
    <t>系統No.（　　）　－　型式No.（　　）</t>
    <rPh sb="0" eb="2">
      <t>ケイトウ</t>
    </rPh>
    <rPh sb="12" eb="14">
      <t>カタシキ</t>
    </rPh>
    <phoneticPr fontId="3"/>
  </si>
  <si>
    <t>台数（同系統内、同じ型式のものに限る）</t>
    <rPh sb="0" eb="2">
      <t>ダイスウ</t>
    </rPh>
    <rPh sb="3" eb="4">
      <t>ドウ</t>
    </rPh>
    <rPh sb="4" eb="6">
      <t>ケイトウ</t>
    </rPh>
    <rPh sb="6" eb="7">
      <t>ナイ</t>
    </rPh>
    <rPh sb="8" eb="9">
      <t>オナ</t>
    </rPh>
    <rPh sb="10" eb="12">
      <t>カタシキ</t>
    </rPh>
    <rPh sb="16" eb="17">
      <t>カギ</t>
    </rPh>
    <phoneticPr fontId="3"/>
  </si>
  <si>
    <t>上記「凝縮温度または外気温度」及び「蒸発温度または冷水出口温度」を踏まえ、冷却負荷に最も近い脱炭素型自然冷媒機器を選定し、その冷却能力を記入してください。一般的に、系統内の冷凍機の合計冷凍能力≧合計冷却負荷となります。原則として、脱炭素型自然冷媒機器と比較対象フロン冷媒機器の冷凍能力は同一又はほぼ等しい値として下さい。記入した冷凍能力の根拠資料を添付して下さい。</t>
    <rPh sb="0" eb="2">
      <t>ジョウキ</t>
    </rPh>
    <rPh sb="3" eb="5">
      <t>ギョウシュク</t>
    </rPh>
    <rPh sb="5" eb="7">
      <t>オンド</t>
    </rPh>
    <rPh sb="10" eb="12">
      <t>ガイキ</t>
    </rPh>
    <rPh sb="12" eb="14">
      <t>オンド</t>
    </rPh>
    <rPh sb="15" eb="16">
      <t>オヨ</t>
    </rPh>
    <rPh sb="18" eb="20">
      <t>ジョウハツ</t>
    </rPh>
    <rPh sb="20" eb="22">
      <t>オンド</t>
    </rPh>
    <rPh sb="25" eb="27">
      <t>レイスイ</t>
    </rPh>
    <rPh sb="27" eb="29">
      <t>デグチ</t>
    </rPh>
    <rPh sb="29" eb="31">
      <t>オンド</t>
    </rPh>
    <rPh sb="33" eb="34">
      <t>フ</t>
    </rPh>
    <rPh sb="37" eb="39">
      <t>レイキャク</t>
    </rPh>
    <rPh sb="39" eb="41">
      <t>フカ</t>
    </rPh>
    <rPh sb="42" eb="43">
      <t>モット</t>
    </rPh>
    <rPh sb="44" eb="45">
      <t>チカ</t>
    </rPh>
    <rPh sb="57" eb="59">
      <t>センテイ</t>
    </rPh>
    <rPh sb="63" eb="65">
      <t>レイキャク</t>
    </rPh>
    <rPh sb="65" eb="67">
      <t>ノウリョク</t>
    </rPh>
    <rPh sb="68" eb="70">
      <t>キニュウ</t>
    </rPh>
    <rPh sb="77" eb="80">
      <t>イッパンテキ</t>
    </rPh>
    <rPh sb="82" eb="84">
      <t>ケイトウ</t>
    </rPh>
    <rPh sb="84" eb="85">
      <t>ナイ</t>
    </rPh>
    <rPh sb="86" eb="89">
      <t>レイトウキ</t>
    </rPh>
    <rPh sb="90" eb="92">
      <t>ゴウケイ</t>
    </rPh>
    <rPh sb="92" eb="94">
      <t>レイトウ</t>
    </rPh>
    <rPh sb="94" eb="96">
      <t>ノウリョク</t>
    </rPh>
    <rPh sb="97" eb="99">
      <t>ゴウケイ</t>
    </rPh>
    <rPh sb="99" eb="101">
      <t>レイキャク</t>
    </rPh>
    <rPh sb="101" eb="103">
      <t>フカ</t>
    </rPh>
    <rPh sb="109" eb="111">
      <t>ゲンソク</t>
    </rPh>
    <rPh sb="138" eb="140">
      <t>レイトウ</t>
    </rPh>
    <rPh sb="140" eb="142">
      <t>ノウリョク</t>
    </rPh>
    <rPh sb="145" eb="146">
      <t>マタ</t>
    </rPh>
    <rPh sb="149" eb="150">
      <t>ヒト</t>
    </rPh>
    <rPh sb="152" eb="153">
      <t>アタイ</t>
    </rPh>
    <rPh sb="156" eb="157">
      <t>クダ</t>
    </rPh>
    <rPh sb="164" eb="166">
      <t>レイトウ</t>
    </rPh>
    <rPh sb="166" eb="168">
      <t>ノウリョク</t>
    </rPh>
    <rPh sb="178" eb="179">
      <t>クダ</t>
    </rPh>
    <phoneticPr fontId="3"/>
  </si>
  <si>
    <t>④冷凍機年間消費電力
（１台あたりの値）</t>
    <rPh sb="1" eb="4">
      <t>レイトウキ</t>
    </rPh>
    <rPh sb="4" eb="6">
      <t>ネンカン</t>
    </rPh>
    <rPh sb="6" eb="8">
      <t>ショウヒ</t>
    </rPh>
    <rPh sb="8" eb="10">
      <t>デンリョク</t>
    </rPh>
    <phoneticPr fontId="3"/>
  </si>
  <si>
    <t>⑤その他補機年間消費電力
（１台あたりの値）</t>
    <rPh sb="3" eb="4">
      <t>タ</t>
    </rPh>
    <rPh sb="4" eb="6">
      <t>ホキ</t>
    </rPh>
    <rPh sb="6" eb="8">
      <t>ネンカン</t>
    </rPh>
    <rPh sb="8" eb="10">
      <t>ショウヒ</t>
    </rPh>
    <rPh sb="10" eb="12">
      <t>デンリョク</t>
    </rPh>
    <phoneticPr fontId="3"/>
  </si>
  <si>
    <t>⑨冷媒保有量
（１台あたりの値）</t>
    <rPh sb="1" eb="3">
      <t>レイバイ</t>
    </rPh>
    <rPh sb="3" eb="5">
      <t>ホユウ</t>
    </rPh>
    <rPh sb="5" eb="6">
      <t>リョウ</t>
    </rPh>
    <phoneticPr fontId="3"/>
  </si>
  <si>
    <t>⑤その他補機年間消費電力
 （１台あたりの値）</t>
    <rPh sb="3" eb="4">
      <t>タ</t>
    </rPh>
    <rPh sb="4" eb="6">
      <t>ホキ</t>
    </rPh>
    <rPh sb="6" eb="8">
      <t>ネンカン</t>
    </rPh>
    <rPh sb="8" eb="10">
      <t>ショウヒ</t>
    </rPh>
    <rPh sb="10" eb="12">
      <t>デンリョク</t>
    </rPh>
    <phoneticPr fontId="3"/>
  </si>
  <si>
    <t>⑨冷媒保有量（１台あたりの値）</t>
    <rPh sb="1" eb="3">
      <t>レイバイ</t>
    </rPh>
    <rPh sb="3" eb="5">
      <t>ホユウ</t>
    </rPh>
    <rPh sb="5" eb="6">
      <t>リョウ</t>
    </rPh>
    <phoneticPr fontId="3"/>
  </si>
  <si>
    <t>設計上の冷却負荷(同一系統内の合計値)を記入してください。また、脱炭素型自然冷媒機器と比較対象フロン冷媒機器の冷却負荷は同じ値としてください。
冷却負荷の算出根拠資料を添付してください。</t>
    <rPh sb="0" eb="2">
      <t>セッケイ</t>
    </rPh>
    <rPh sb="2" eb="3">
      <t>ジョウ</t>
    </rPh>
    <rPh sb="4" eb="6">
      <t>レイキャク</t>
    </rPh>
    <rPh sb="6" eb="8">
      <t>フカ</t>
    </rPh>
    <rPh sb="9" eb="11">
      <t>ドウイツ</t>
    </rPh>
    <rPh sb="11" eb="13">
      <t>ケイトウ</t>
    </rPh>
    <rPh sb="13" eb="14">
      <t>ナイ</t>
    </rPh>
    <rPh sb="15" eb="18">
      <t>ゴウケイチ</t>
    </rPh>
    <rPh sb="20" eb="22">
      <t>キニュウ</t>
    </rPh>
    <rPh sb="32" eb="33">
      <t>ダツ</t>
    </rPh>
    <rPh sb="33" eb="35">
      <t>タンソ</t>
    </rPh>
    <rPh sb="43" eb="45">
      <t>ヒカク</t>
    </rPh>
    <rPh sb="45" eb="47">
      <t>タイショウ</t>
    </rPh>
    <rPh sb="50" eb="52">
      <t>レイバイ</t>
    </rPh>
    <rPh sb="52" eb="54">
      <t>キキ</t>
    </rPh>
    <rPh sb="55" eb="57">
      <t>レイキャク</t>
    </rPh>
    <rPh sb="57" eb="59">
      <t>フカ</t>
    </rPh>
    <rPh sb="60" eb="61">
      <t>オナ</t>
    </rPh>
    <rPh sb="62" eb="63">
      <t>アタイ</t>
    </rPh>
    <rPh sb="72" eb="74">
      <t>レイキャク</t>
    </rPh>
    <rPh sb="74" eb="76">
      <t>フカ</t>
    </rPh>
    <rPh sb="77" eb="79">
      <t>サンシュツ</t>
    </rPh>
    <rPh sb="79" eb="81">
      <t>コンキョ</t>
    </rPh>
    <rPh sb="81" eb="83">
      <t>シリョウ</t>
    </rPh>
    <rPh sb="84" eb="86">
      <t>テンプ</t>
    </rPh>
    <phoneticPr fontId="3"/>
  </si>
  <si>
    <t>別紙１</t>
    <rPh sb="0" eb="2">
      <t>ベッシ</t>
    </rPh>
    <phoneticPr fontId="3"/>
  </si>
  <si>
    <t>別紙１</t>
    <rPh sb="0" eb="2">
      <t>ベッシ</t>
    </rPh>
    <phoneticPr fontId="3"/>
  </si>
  <si>
    <t>コールドチェーンを支える冷凍冷蔵機器の脱フロン・脱炭素化推進事業　実施計画書兼報告書（２／３）</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7">
      <t>ケイカク</t>
    </rPh>
    <rPh sb="37" eb="38">
      <t>ショ</t>
    </rPh>
    <rPh sb="38" eb="39">
      <t>ケン</t>
    </rPh>
    <phoneticPr fontId="3"/>
  </si>
  <si>
    <t>別紙1 実施計画書兼報告書（2/3）の（別添1）</t>
    <phoneticPr fontId="3"/>
  </si>
  <si>
    <t>別紙1 実施計画書兼報告書（2/3）の（別添2）</t>
    <rPh sb="0" eb="2">
      <t>ベッシ</t>
    </rPh>
    <rPh sb="4" eb="6">
      <t>ジッシ</t>
    </rPh>
    <rPh sb="6" eb="9">
      <t>ケイカクショ</t>
    </rPh>
    <rPh sb="9" eb="10">
      <t>ケン</t>
    </rPh>
    <rPh sb="10" eb="13">
      <t>ホウコクショ</t>
    </rPh>
    <phoneticPr fontId="3"/>
  </si>
  <si>
    <t>系統ごとの集計表として利用可能です。系統No.(1)-集計表のように記入して下さい。
系統内に自然冷媒機器が1台のみ、あるいは複数台であっても同一型式の機器しかない場合は、本シートは省略し、別紙1（2/3）(全系統の集計表)及び、別紙1（2/3）(型式ごとの計算シート)だけを用いても良いこととします。</t>
    <rPh sb="0" eb="2">
      <t>ケイトウ</t>
    </rPh>
    <rPh sb="5" eb="8">
      <t>シュウケイヒョウ</t>
    </rPh>
    <rPh sb="11" eb="13">
      <t>リヨウ</t>
    </rPh>
    <rPh sb="13" eb="15">
      <t>カノウ</t>
    </rPh>
    <rPh sb="18" eb="20">
      <t>ケイトウ</t>
    </rPh>
    <rPh sb="27" eb="30">
      <t>シュウケイヒョウ</t>
    </rPh>
    <rPh sb="34" eb="36">
      <t>キニュウ</t>
    </rPh>
    <rPh sb="38" eb="39">
      <t>クダ</t>
    </rPh>
    <rPh sb="74" eb="75">
      <t>シキ</t>
    </rPh>
    <rPh sb="125" eb="126">
      <t>シキ</t>
    </rPh>
    <phoneticPr fontId="3"/>
  </si>
  <si>
    <t>同一系統内の冷凍機の年間平均負荷率を記入して下さい。
Ａ脱炭素型自然冷媒機器の年間平均負荷率の根拠資料を添付してください。Ｂ比較対象フロン冷媒機器の年間平均負荷率は、以下に則り記入してください。
・冷凍冷蔵倉庫・食品製造工場：原則として、別紙1 実施計画書(2/3)の（別添1）（別添2）で算出した値を記入してください。
・食品小売店舗：冷蔵用途（蒸発温度-20℃以上）の場合は65%, 冷凍用途（蒸発温度-20℃未満）の場合は69%を使用してください。
撤去する既存機器で、実績等から把握可能な場合には、その割合を利用してください。</t>
    <rPh sb="0" eb="2">
      <t>ドウイツ</t>
    </rPh>
    <rPh sb="2" eb="4">
      <t>ケイトウ</t>
    </rPh>
    <rPh sb="4" eb="5">
      <t>ナイ</t>
    </rPh>
    <rPh sb="6" eb="9">
      <t>レイトウキ</t>
    </rPh>
    <rPh sb="10" eb="12">
      <t>ネンカン</t>
    </rPh>
    <rPh sb="12" eb="14">
      <t>ヘイキン</t>
    </rPh>
    <rPh sb="14" eb="17">
      <t>フカリツ</t>
    </rPh>
    <rPh sb="18" eb="20">
      <t>キニュウ</t>
    </rPh>
    <rPh sb="22" eb="23">
      <t>クダ</t>
    </rPh>
    <rPh sb="39" eb="41">
      <t>ネンカン</t>
    </rPh>
    <rPh sb="41" eb="43">
      <t>ヘイキン</t>
    </rPh>
    <rPh sb="61" eb="63">
      <t>ヒカク</t>
    </rPh>
    <rPh sb="63" eb="65">
      <t>タイショウ</t>
    </rPh>
    <rPh sb="68" eb="70">
      <t>レイバイ</t>
    </rPh>
    <rPh sb="70" eb="72">
      <t>キキ</t>
    </rPh>
    <rPh sb="73" eb="75">
      <t>ネンカン</t>
    </rPh>
    <rPh sb="75" eb="77">
      <t>ヘイキン</t>
    </rPh>
    <rPh sb="77" eb="80">
      <t>フカリツ</t>
    </rPh>
    <rPh sb="82" eb="84">
      <t>イカ</t>
    </rPh>
    <rPh sb="85" eb="86">
      <t>ノット</t>
    </rPh>
    <rPh sb="87" eb="89">
      <t>キニュウ</t>
    </rPh>
    <rPh sb="98" eb="100">
      <t>レイトウ</t>
    </rPh>
    <rPh sb="100" eb="102">
      <t>レイゾウ</t>
    </rPh>
    <rPh sb="102" eb="104">
      <t>ソウコ</t>
    </rPh>
    <rPh sb="105" eb="107">
      <t>ショクヒン</t>
    </rPh>
    <rPh sb="107" eb="109">
      <t>セイゾウ</t>
    </rPh>
    <rPh sb="109" eb="111">
      <t>コウジョウ</t>
    </rPh>
    <rPh sb="112" eb="114">
      <t>ゲンソク</t>
    </rPh>
    <rPh sb="122" eb="124">
      <t>ジッシ</t>
    </rPh>
    <rPh sb="124" eb="127">
      <t>ケイカクショ</t>
    </rPh>
    <rPh sb="134" eb="136">
      <t>ベッテン</t>
    </rPh>
    <rPh sb="144" eb="146">
      <t>サンシュツ</t>
    </rPh>
    <rPh sb="148" eb="149">
      <t>アタイ</t>
    </rPh>
    <rPh sb="150" eb="152">
      <t>キニュウ</t>
    </rPh>
    <rPh sb="161" eb="163">
      <t>ショクヒン</t>
    </rPh>
    <rPh sb="163" eb="165">
      <t>コウ</t>
    </rPh>
    <rPh sb="165" eb="167">
      <t>テンポ</t>
    </rPh>
    <rPh sb="168" eb="170">
      <t>レイゾウ</t>
    </rPh>
    <rPh sb="170" eb="172">
      <t>ヨウト</t>
    </rPh>
    <rPh sb="173" eb="175">
      <t>ジョウハツ</t>
    </rPh>
    <rPh sb="175" eb="177">
      <t>オンド</t>
    </rPh>
    <rPh sb="181" eb="183">
      <t>イジョウ</t>
    </rPh>
    <rPh sb="185" eb="187">
      <t>バアイ</t>
    </rPh>
    <rPh sb="193" eb="195">
      <t>レイトウ</t>
    </rPh>
    <rPh sb="195" eb="197">
      <t>ヨウト</t>
    </rPh>
    <rPh sb="198" eb="200">
      <t>ジョウハツ</t>
    </rPh>
    <rPh sb="200" eb="202">
      <t>オンド</t>
    </rPh>
    <rPh sb="206" eb="208">
      <t>ミマン</t>
    </rPh>
    <rPh sb="210" eb="212">
      <t>バアイ</t>
    </rPh>
    <rPh sb="217" eb="219">
      <t>シヨウ</t>
    </rPh>
    <rPh sb="231" eb="233">
      <t>キゾン</t>
    </rPh>
    <rPh sb="233" eb="235">
      <t>キキ</t>
    </rPh>
    <rPh sb="254" eb="256">
      <t>ワリアイ</t>
    </rPh>
    <rPh sb="257" eb="259">
      <t>リヨウ</t>
    </rPh>
    <phoneticPr fontId="3"/>
  </si>
  <si>
    <t>：別紙1（別添2）より転記すること</t>
    <rPh sb="11" eb="13">
      <t>テンキ</t>
    </rPh>
    <phoneticPr fontId="3"/>
  </si>
  <si>
    <t>⑪年間冷媒漏洩率</t>
  </si>
  <si>
    <t>原則として、脱炭素型自然冷媒機器と比較対象フロン冷媒機器は同じ漏洩率を用いてください。環境省 HFC等４ガス分科会「HFC等４ガス分野における排出量の算定方法」から当該装置に係る係数（見直し後の使用時漏えい率）を記入してください。もしくは、実績等に基づく漏洩率が把握可能な場合には、実績等に基づく漏洩率を記入し、根拠となる資料を添付してください。</t>
  </si>
  <si>
    <t>（※１）申請内容については、申請者が責を負います。
　　　⇒注意：「自動計算」機能を使用する際、記入要領に従わない入力や機能の改ざん等を行うことは不正行為とみなします。
（※２）当該欄をクリックし、▽をクリックして表示されるリストから選択してください。
（※３）「市中の平均値（自動計算）」は、コンデンシングユニットの冷媒種ごとの出荷台数と各冷媒のGWPにて加重平均した分析値です。</t>
    <rPh sb="4" eb="6">
      <t>シンセイ</t>
    </rPh>
    <rPh sb="6" eb="8">
      <t>ナイヨウ</t>
    </rPh>
    <rPh sb="14" eb="17">
      <t>シンセイシャ</t>
    </rPh>
    <rPh sb="18" eb="19">
      <t>セキ</t>
    </rPh>
    <rPh sb="20" eb="21">
      <t>オ</t>
    </rPh>
    <rPh sb="30" eb="32">
      <t>チュウイ</t>
    </rPh>
    <rPh sb="34" eb="36">
      <t>ジドウ</t>
    </rPh>
    <rPh sb="36" eb="38">
      <t>ケイサン</t>
    </rPh>
    <rPh sb="39" eb="41">
      <t>キノウ</t>
    </rPh>
    <rPh sb="42" eb="44">
      <t>シヨウ</t>
    </rPh>
    <rPh sb="46" eb="47">
      <t>サイ</t>
    </rPh>
    <rPh sb="60" eb="62">
      <t>キノウ</t>
    </rPh>
    <rPh sb="63" eb="64">
      <t>カイ</t>
    </rPh>
    <rPh sb="66" eb="67">
      <t>ナド</t>
    </rPh>
    <rPh sb="68" eb="69">
      <t>オコナ</t>
    </rPh>
    <rPh sb="73" eb="75">
      <t>フセイ</t>
    </rPh>
    <rPh sb="75" eb="77">
      <t>コウイ</t>
    </rPh>
    <rPh sb="132" eb="134">
      <t>シチュウ</t>
    </rPh>
    <rPh sb="135" eb="138">
      <t>ヘイキンチ</t>
    </rPh>
    <rPh sb="139" eb="141">
      <t>ジドウ</t>
    </rPh>
    <rPh sb="141" eb="143">
      <t>ケイサン</t>
    </rPh>
    <rPh sb="159" eb="161">
      <t>レイバイ</t>
    </rPh>
    <rPh sb="161" eb="162">
      <t>シュ</t>
    </rPh>
    <rPh sb="165" eb="167">
      <t>シュッカ</t>
    </rPh>
    <rPh sb="167" eb="169">
      <t>ダイスウ</t>
    </rPh>
    <rPh sb="170" eb="171">
      <t>カク</t>
    </rPh>
    <rPh sb="171" eb="173">
      <t>レイバイ</t>
    </rPh>
    <rPh sb="179" eb="181">
      <t>カジュウ</t>
    </rPh>
    <rPh sb="181" eb="183">
      <t>ヘイキン</t>
    </rPh>
    <rPh sb="185" eb="187">
      <t>ブンセキ</t>
    </rPh>
    <rPh sb="187" eb="188">
      <t>チ</t>
    </rPh>
    <phoneticPr fontId="3"/>
  </si>
  <si>
    <t>電力換算値として0.438を使用してください。</t>
    <rPh sb="0" eb="2">
      <t>デンリョク</t>
    </rPh>
    <rPh sb="2" eb="4">
      <t>カンサン</t>
    </rPh>
    <rPh sb="4" eb="5">
      <t>アタイ</t>
    </rPh>
    <rPh sb="14" eb="16">
      <t>シヨウ</t>
    </rPh>
    <phoneticPr fontId="3"/>
  </si>
  <si>
    <t>合計削減量（⑭＋⑮）</t>
    <phoneticPr fontId="3"/>
  </si>
  <si>
    <t>④冷凍機年間消費電力（１台あたりの値）　(①×②×③)</t>
    <rPh sb="1" eb="4">
      <t>レイトウキ</t>
    </rPh>
    <rPh sb="4" eb="6">
      <t>ネンカン</t>
    </rPh>
    <rPh sb="6" eb="8">
      <t>ショウヒ</t>
    </rPh>
    <rPh sb="8" eb="10">
      <t>デンリョク</t>
    </rPh>
    <phoneticPr fontId="3"/>
  </si>
  <si>
    <t>　2024年</t>
    <rPh sb="5" eb="6">
      <t>ネン</t>
    </rPh>
    <phoneticPr fontId="22"/>
  </si>
  <si>
    <t>コールドチェーンを支える冷凍冷蔵機器の脱フロン・脱炭素化推進事業　実施計画書兼報告書（１／３）</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rPh sb="38" eb="39">
      <t>ケン</t>
    </rPh>
    <rPh sb="39" eb="42">
      <t>ホウコクショ</t>
    </rPh>
    <phoneticPr fontId="3"/>
  </si>
  <si>
    <t>事業の名称</t>
    <rPh sb="0" eb="2">
      <t>ジギョウ</t>
    </rPh>
    <rPh sb="3" eb="5">
      <t>メイショウ</t>
    </rPh>
    <phoneticPr fontId="3"/>
  </si>
  <si>
    <t>代表事業者</t>
    <rPh sb="0" eb="2">
      <t>ダイヒョウ</t>
    </rPh>
    <rPh sb="2" eb="5">
      <t>ジギョウシャ</t>
    </rPh>
    <phoneticPr fontId="3"/>
  </si>
  <si>
    <t>法人等の名称</t>
    <rPh sb="0" eb="2">
      <t>ホウジン</t>
    </rPh>
    <rPh sb="2" eb="3">
      <t>ナド</t>
    </rPh>
    <rPh sb="4" eb="6">
      <t>メイショウ</t>
    </rPh>
    <phoneticPr fontId="3"/>
  </si>
  <si>
    <t>所在地　（〒   -    ）</t>
    <rPh sb="0" eb="3">
      <t>ショザイチ</t>
    </rPh>
    <phoneticPr fontId="3"/>
  </si>
  <si>
    <t>事業の主たる実施場所（上記以外の場所に設備を導入する(又は導入した)場合）</t>
    <rPh sb="0" eb="2">
      <t>ジギョウ</t>
    </rPh>
    <rPh sb="3" eb="4">
      <t>シュ</t>
    </rPh>
    <rPh sb="6" eb="8">
      <t>ジッシ</t>
    </rPh>
    <rPh sb="8" eb="10">
      <t>バショ</t>
    </rPh>
    <rPh sb="11" eb="13">
      <t>ジョウキ</t>
    </rPh>
    <rPh sb="13" eb="15">
      <t>イガイ</t>
    </rPh>
    <rPh sb="16" eb="18">
      <t>バショ</t>
    </rPh>
    <rPh sb="19" eb="21">
      <t>セツビ</t>
    </rPh>
    <rPh sb="22" eb="24">
      <t>ドウニュウ</t>
    </rPh>
    <rPh sb="27" eb="28">
      <t>マタ</t>
    </rPh>
    <rPh sb="29" eb="31">
      <t>ドウニュウ</t>
    </rPh>
    <rPh sb="34" eb="36">
      <t>バアイ</t>
    </rPh>
    <phoneticPr fontId="3"/>
  </si>
  <si>
    <t>名称</t>
    <rPh sb="0" eb="2">
      <t>メイショウ</t>
    </rPh>
    <phoneticPr fontId="3"/>
  </si>
  <si>
    <t>事業実施責任者</t>
    <rPh sb="0" eb="2">
      <t>ジギョウ</t>
    </rPh>
    <rPh sb="2" eb="4">
      <t>ジッシ</t>
    </rPh>
    <rPh sb="4" eb="7">
      <t>セキニンシャ</t>
    </rPh>
    <phoneticPr fontId="3"/>
  </si>
  <si>
    <t>所属機関名・部局・役職名</t>
    <rPh sb="0" eb="2">
      <t>ショゾク</t>
    </rPh>
    <rPh sb="2" eb="5">
      <t>キカンメイ</t>
    </rPh>
    <rPh sb="6" eb="8">
      <t>ブキョク</t>
    </rPh>
    <rPh sb="9" eb="12">
      <t>ヤクショクメイ</t>
    </rPh>
    <phoneticPr fontId="3"/>
  </si>
  <si>
    <t>氏名</t>
    <rPh sb="0" eb="2">
      <t>シメイ</t>
    </rPh>
    <phoneticPr fontId="3"/>
  </si>
  <si>
    <t>電話番号</t>
    <rPh sb="0" eb="2">
      <t>デンワ</t>
    </rPh>
    <rPh sb="2" eb="4">
      <t>バンゴウ</t>
    </rPh>
    <phoneticPr fontId="3"/>
  </si>
  <si>
    <t>FAX番号</t>
    <rPh sb="3" eb="5">
      <t>バンゴウ</t>
    </rPh>
    <phoneticPr fontId="3"/>
  </si>
  <si>
    <t>所属所在地　（〒   -    ）</t>
    <rPh sb="0" eb="2">
      <t>ショゾク</t>
    </rPh>
    <rPh sb="2" eb="5">
      <t>ショザイチ</t>
    </rPh>
    <phoneticPr fontId="3"/>
  </si>
  <si>
    <t>e-mail</t>
    <phoneticPr fontId="3"/>
  </si>
  <si>
    <r>
      <rPr>
        <b/>
        <sz val="11"/>
        <rFont val="ＭＳ Ｐゴシック"/>
        <family val="3"/>
        <charset val="128"/>
      </rPr>
      <t>事業担当者</t>
    </r>
    <r>
      <rPr>
        <sz val="11"/>
        <rFont val="ＭＳ Ｐゴシック"/>
        <family val="3"/>
        <charset val="128"/>
      </rPr>
      <t>（事業の窓口となる方）</t>
    </r>
    <phoneticPr fontId="3"/>
  </si>
  <si>
    <t>経理責任者</t>
    <rPh sb="0" eb="2">
      <t>ケイリ</t>
    </rPh>
    <rPh sb="2" eb="5">
      <t>セキニンシャ</t>
    </rPh>
    <phoneticPr fontId="3"/>
  </si>
  <si>
    <t>共同事業者
※複数の事業者による
共同申請の場合</t>
    <rPh sb="0" eb="2">
      <t>キョウドウ</t>
    </rPh>
    <rPh sb="2" eb="5">
      <t>ジギョウシャ</t>
    </rPh>
    <rPh sb="8" eb="10">
      <t>フクスウ</t>
    </rPh>
    <rPh sb="11" eb="13">
      <t>ジギョウ</t>
    </rPh>
    <rPh sb="13" eb="14">
      <t>シャ</t>
    </rPh>
    <rPh sb="20" eb="22">
      <t>シンセイ</t>
    </rPh>
    <rPh sb="23" eb="25">
      <t>バアイ</t>
    </rPh>
    <phoneticPr fontId="3"/>
  </si>
  <si>
    <t>所在地</t>
    <rPh sb="0" eb="3">
      <t>ショザイチ</t>
    </rPh>
    <phoneticPr fontId="3"/>
  </si>
  <si>
    <t>企業規模
※代表事業者、共同事業者
 それぞれについて記入</t>
    <rPh sb="0" eb="4">
      <t>キギョウキボ</t>
    </rPh>
    <rPh sb="7" eb="12">
      <t>ダイヒョウジギョウシャ</t>
    </rPh>
    <rPh sb="13" eb="15">
      <t>キョウドウ</t>
    </rPh>
    <rPh sb="15" eb="18">
      <t>ジギョウシャ</t>
    </rPh>
    <rPh sb="28" eb="30">
      <t>キニュウ</t>
    </rPh>
    <phoneticPr fontId="3"/>
  </si>
  <si>
    <t>法人等の名称</t>
    <rPh sb="0" eb="2">
      <t>ホウジン</t>
    </rPh>
    <rPh sb="2" eb="3">
      <t>トウ</t>
    </rPh>
    <rPh sb="4" eb="6">
      <t>メイショウメイショウ</t>
    </rPh>
    <phoneticPr fontId="3"/>
  </si>
  <si>
    <t>資本金</t>
    <rPh sb="0" eb="3">
      <t>シホンキン</t>
    </rPh>
    <phoneticPr fontId="3"/>
  </si>
  <si>
    <t>従業員数</t>
    <rPh sb="0" eb="3">
      <t>ジュウギョウイン</t>
    </rPh>
    <rPh sb="3" eb="4">
      <t>スウ</t>
    </rPh>
    <phoneticPr fontId="3"/>
  </si>
  <si>
    <t>規模</t>
    <rPh sb="0" eb="2">
      <t>キボ</t>
    </rPh>
    <phoneticPr fontId="3"/>
  </si>
  <si>
    <t>代表：</t>
    <rPh sb="0" eb="2">
      <t>ダイヒョウ</t>
    </rPh>
    <phoneticPr fontId="3"/>
  </si>
  <si>
    <t>共同：</t>
    <rPh sb="0" eb="2">
      <t>キョウドウ</t>
    </rPh>
    <phoneticPr fontId="3"/>
  </si>
  <si>
    <t>年度の区分及び補助事業期間</t>
    <rPh sb="0" eb="2">
      <t>ネンド</t>
    </rPh>
    <rPh sb="3" eb="5">
      <t>クブン</t>
    </rPh>
    <rPh sb="5" eb="6">
      <t>オヨ</t>
    </rPh>
    <rPh sb="7" eb="9">
      <t>ホジョ</t>
    </rPh>
    <rPh sb="9" eb="11">
      <t>ジギョウ</t>
    </rPh>
    <rPh sb="11" eb="13">
      <t>キカン</t>
    </rPh>
    <phoneticPr fontId="3"/>
  </si>
  <si>
    <t>単年度</t>
  </si>
  <si>
    <t>交付決定の日　～　　　　　　年　　　月　　　日</t>
  </si>
  <si>
    <t>導入施設の区分</t>
    <rPh sb="0" eb="2">
      <t>ドウニュウ</t>
    </rPh>
    <rPh sb="2" eb="4">
      <t>シセツ</t>
    </rPh>
    <rPh sb="5" eb="7">
      <t>クブン</t>
    </rPh>
    <phoneticPr fontId="3"/>
  </si>
  <si>
    <t>冷凍冷蔵倉庫</t>
    <phoneticPr fontId="3"/>
  </si>
  <si>
    <t>新設・更新の区分</t>
    <rPh sb="0" eb="2">
      <t>シンセツ</t>
    </rPh>
    <rPh sb="3" eb="5">
      <t>コウシン</t>
    </rPh>
    <rPh sb="6" eb="8">
      <t>クブン</t>
    </rPh>
    <phoneticPr fontId="3"/>
  </si>
  <si>
    <t>更新</t>
  </si>
  <si>
    <t>更新内容の詳細</t>
    <rPh sb="0" eb="2">
      <t>コウシン</t>
    </rPh>
    <rPh sb="2" eb="4">
      <t>ナイヨウ</t>
    </rPh>
    <rPh sb="5" eb="7">
      <t>ショウサイ</t>
    </rPh>
    <phoneticPr fontId="3"/>
  </si>
  <si>
    <t>特定フロンからの更新</t>
    <rPh sb="0" eb="2">
      <t>トクテイ</t>
    </rPh>
    <rPh sb="8" eb="10">
      <t>コウシン</t>
    </rPh>
    <phoneticPr fontId="3"/>
  </si>
  <si>
    <t>該当</t>
  </si>
  <si>
    <t>別置型ショーケースからの更新</t>
    <rPh sb="0" eb="2">
      <t>ベッチ</t>
    </rPh>
    <rPh sb="2" eb="3">
      <t>ガタ</t>
    </rPh>
    <rPh sb="12" eb="14">
      <t>コウシン</t>
    </rPh>
    <phoneticPr fontId="3"/>
  </si>
  <si>
    <t>非該当</t>
  </si>
  <si>
    <t>補助対象となる脱炭素型自然冷媒機器を設置する施設の場所及び用途</t>
    <rPh sb="0" eb="2">
      <t>ホジョ</t>
    </rPh>
    <rPh sb="2" eb="4">
      <t>タイショウ</t>
    </rPh>
    <rPh sb="7" eb="8">
      <t>ダツ</t>
    </rPh>
    <rPh sb="8" eb="10">
      <t>タンソ</t>
    </rPh>
    <rPh sb="10" eb="11">
      <t>ガタ</t>
    </rPh>
    <rPh sb="18" eb="20">
      <t>セッチ</t>
    </rPh>
    <rPh sb="22" eb="24">
      <t>シセツ</t>
    </rPh>
    <rPh sb="25" eb="27">
      <t>バショ</t>
    </rPh>
    <rPh sb="27" eb="28">
      <t>オヨ</t>
    </rPh>
    <rPh sb="29" eb="31">
      <t>ヨウト</t>
    </rPh>
    <phoneticPr fontId="3"/>
  </si>
  <si>
    <t>【対象施設が冷凍冷蔵倉庫の場合】</t>
    <rPh sb="1" eb="3">
      <t>タイショウ</t>
    </rPh>
    <rPh sb="3" eb="5">
      <t>シセツ</t>
    </rPh>
    <rPh sb="6" eb="8">
      <t>レイトウ</t>
    </rPh>
    <rPh sb="8" eb="10">
      <t>レイゾウ</t>
    </rPh>
    <rPh sb="10" eb="12">
      <t>ソウコ</t>
    </rPh>
    <rPh sb="13" eb="15">
      <t>バアイ</t>
    </rPh>
    <phoneticPr fontId="3"/>
  </si>
  <si>
    <r>
      <t xml:space="preserve"> 有効容積 ：　　　　　　　　　　　　　　　　　　ｍ</t>
    </r>
    <r>
      <rPr>
        <vertAlign val="superscript"/>
        <sz val="11"/>
        <rFont val="ＭＳ Ｐ明朝"/>
        <family val="1"/>
        <charset val="128"/>
      </rPr>
      <t>３　</t>
    </r>
    <phoneticPr fontId="3"/>
  </si>
  <si>
    <t>導入する(又は導入した)脱炭素型自然冷媒機器概要、使用冷媒、方式及び台数</t>
    <rPh sb="0" eb="2">
      <t>ドウニュウ</t>
    </rPh>
    <rPh sb="5" eb="6">
      <t>マタ</t>
    </rPh>
    <rPh sb="7" eb="9">
      <t>ドウニュウ</t>
    </rPh>
    <rPh sb="12" eb="13">
      <t>ダツ</t>
    </rPh>
    <rPh sb="13" eb="15">
      <t>タンソ</t>
    </rPh>
    <rPh sb="15" eb="16">
      <t>ガタ</t>
    </rPh>
    <rPh sb="22" eb="24">
      <t>ガイヨウ</t>
    </rPh>
    <rPh sb="25" eb="27">
      <t>シヨウ</t>
    </rPh>
    <rPh sb="27" eb="29">
      <t>レイバイ</t>
    </rPh>
    <rPh sb="30" eb="32">
      <t>ホウシキ</t>
    </rPh>
    <rPh sb="32" eb="33">
      <t>オヨ</t>
    </rPh>
    <rPh sb="34" eb="36">
      <t>ダイスウ</t>
    </rPh>
    <phoneticPr fontId="3"/>
  </si>
  <si>
    <t>設備の導入に伴い撤去し、廃棄する(又は廃棄した)既存の冷凍等装置の概要、使用冷媒、方式、台数及び設置後経過年数　（ある場合のみ記入）</t>
    <rPh sb="0" eb="2">
      <t>セツビ</t>
    </rPh>
    <rPh sb="3" eb="5">
      <t>ドウニュウ</t>
    </rPh>
    <rPh sb="6" eb="7">
      <t>トモナ</t>
    </rPh>
    <rPh sb="8" eb="10">
      <t>テッキョ</t>
    </rPh>
    <rPh sb="12" eb="14">
      <t>ハイキ</t>
    </rPh>
    <rPh sb="17" eb="18">
      <t>マタ</t>
    </rPh>
    <rPh sb="19" eb="21">
      <t>ハイキ</t>
    </rPh>
    <rPh sb="24" eb="26">
      <t>キゾン</t>
    </rPh>
    <rPh sb="27" eb="29">
      <t>レイトウ</t>
    </rPh>
    <rPh sb="29" eb="30">
      <t>トウ</t>
    </rPh>
    <rPh sb="30" eb="32">
      <t>ソウチ</t>
    </rPh>
    <rPh sb="33" eb="35">
      <t>ガイヨウ</t>
    </rPh>
    <rPh sb="36" eb="38">
      <t>シヨウ</t>
    </rPh>
    <rPh sb="38" eb="40">
      <t>レイバイ</t>
    </rPh>
    <rPh sb="41" eb="43">
      <t>ホウシキ</t>
    </rPh>
    <rPh sb="44" eb="46">
      <t>ダイスウ</t>
    </rPh>
    <rPh sb="46" eb="47">
      <t>オヨ</t>
    </rPh>
    <rPh sb="48" eb="50">
      <t>セッチ</t>
    </rPh>
    <rPh sb="50" eb="51">
      <t>ゴ</t>
    </rPh>
    <rPh sb="51" eb="53">
      <t>ケイカ</t>
    </rPh>
    <rPh sb="53" eb="55">
      <t>ネンスウ</t>
    </rPh>
    <rPh sb="59" eb="61">
      <t>バアイ</t>
    </rPh>
    <rPh sb="63" eb="65">
      <t>キニュウ</t>
    </rPh>
    <phoneticPr fontId="3"/>
  </si>
  <si>
    <t>事業の効果</t>
    <rPh sb="0" eb="2">
      <t>ジギョウ</t>
    </rPh>
    <rPh sb="3" eb="5">
      <t>コウカ</t>
    </rPh>
    <phoneticPr fontId="3"/>
  </si>
  <si>
    <t>CO2削減効果計算書による削減量を記入
計算書が複数の場合は、合計量を記入のこと。</t>
    <rPh sb="3" eb="5">
      <t>サクゲン</t>
    </rPh>
    <rPh sb="5" eb="7">
      <t>コウカ</t>
    </rPh>
    <rPh sb="7" eb="10">
      <t>ケイサンショ</t>
    </rPh>
    <rPh sb="13" eb="16">
      <t>サクゲンリョウ</t>
    </rPh>
    <rPh sb="17" eb="19">
      <t>キニュウ</t>
    </rPh>
    <rPh sb="20" eb="23">
      <t>ケイサンショ</t>
    </rPh>
    <rPh sb="24" eb="26">
      <t>フクスウ</t>
    </rPh>
    <rPh sb="27" eb="29">
      <t>バアイ</t>
    </rPh>
    <rPh sb="31" eb="33">
      <t>ゴウケイ</t>
    </rPh>
    <rPh sb="33" eb="34">
      <t>リョウ</t>
    </rPh>
    <rPh sb="35" eb="37">
      <t>キニュウ</t>
    </rPh>
    <phoneticPr fontId="3"/>
  </si>
  <si>
    <r>
      <t xml:space="preserve">別紙２
</t>
    </r>
    <r>
      <rPr>
        <u/>
        <sz val="10"/>
        <rFont val="ＭＳ Ｐ明朝"/>
        <family val="1"/>
        <charset val="128"/>
      </rPr>
      <t>補助対象範囲の
経費総額</t>
    </r>
    <r>
      <rPr>
        <sz val="11"/>
        <rFont val="ＭＳ Ｐ明朝"/>
        <family val="1"/>
        <charset val="128"/>
      </rPr>
      <t xml:space="preserve">
（円）</t>
    </r>
    <rPh sb="0" eb="2">
      <t>ベッシ</t>
    </rPh>
    <rPh sb="4" eb="6">
      <t>ホジョ</t>
    </rPh>
    <rPh sb="6" eb="8">
      <t>タイショウ</t>
    </rPh>
    <rPh sb="8" eb="10">
      <t>ハンイ</t>
    </rPh>
    <rPh sb="12" eb="14">
      <t>ケイヒ</t>
    </rPh>
    <rPh sb="14" eb="16">
      <t>ソウガク</t>
    </rPh>
    <rPh sb="18" eb="19">
      <t>エン</t>
    </rPh>
    <phoneticPr fontId="3"/>
  </si>
  <si>
    <r>
      <t xml:space="preserve">　　　ﾄﾝ当たり削減費用
　　　　　（円/t）
</t>
    </r>
    <r>
      <rPr>
        <sz val="8"/>
        <rFont val="ＭＳ Ｐ明朝"/>
        <family val="1"/>
        <charset val="128"/>
      </rPr>
      <t>　（補助対象範囲の経費総額）÷
　（合計削減量（年間）*耐用年数）</t>
    </r>
    <rPh sb="26" eb="28">
      <t>ホジョ</t>
    </rPh>
    <rPh sb="28" eb="30">
      <t>タイショウ</t>
    </rPh>
    <rPh sb="30" eb="32">
      <t>ハンイ</t>
    </rPh>
    <rPh sb="33" eb="35">
      <t>ケイヒ</t>
    </rPh>
    <rPh sb="35" eb="37">
      <t>ソウガク</t>
    </rPh>
    <phoneticPr fontId="3"/>
  </si>
  <si>
    <t>ｴﾈﾙｷﾞｰ起源CO2削減量（年間）(ｷ)（ｔ）</t>
    <rPh sb="11" eb="14">
      <t>サクゲンリョウ</t>
    </rPh>
    <rPh sb="15" eb="17">
      <t>ネンカン</t>
    </rPh>
    <phoneticPr fontId="3"/>
  </si>
  <si>
    <t>冷媒漏洩CO2換算削減量（年間）(ｺ)（ｔ）</t>
    <rPh sb="9" eb="12">
      <t>サクゲンリョウ</t>
    </rPh>
    <rPh sb="13" eb="15">
      <t>ネンカン</t>
    </rPh>
    <phoneticPr fontId="3"/>
  </si>
  <si>
    <t>合計削減量（年間）（ｽ）（ｔ）</t>
    <rPh sb="0" eb="2">
      <t>ゴウケイ</t>
    </rPh>
    <rPh sb="2" eb="5">
      <t>サクゲンリョウ</t>
    </rPh>
    <phoneticPr fontId="3"/>
  </si>
  <si>
    <t>法定耐用年数
（年）</t>
    <rPh sb="0" eb="2">
      <t>ホウテイ</t>
    </rPh>
    <rPh sb="2" eb="4">
      <t>タイヨウ</t>
    </rPh>
    <rPh sb="4" eb="6">
      <t>ネンスウ</t>
    </rPh>
    <rPh sb="8" eb="9">
      <t>ネン</t>
    </rPh>
    <phoneticPr fontId="3"/>
  </si>
  <si>
    <t>裏面に記載の資料を添付してください。</t>
    <phoneticPr fontId="3"/>
  </si>
  <si>
    <t>(注記)
１．脱炭素型自然冷媒機器の導入前後の比較ができる概略図を添付すること（新規導入の場合は、導入前の図は不要）。
２．事業所内における導入設備の配置(計画)図、新築の場合は敷地配置(計画)図を添付すること。
３．複数事業者が共同申請となっている場合は、それぞれの事業者の役割及び関係の概要を説明した資料を添付すること。
　　リース契約を活用して共同申請を行った場合にあっては、リース契約書の写し、特約又は覚書等の写し、リース料から
　　補助金相当分が減額されることが説明できる書類（応募又は交付申請書の場合はそれぞれの(案)）を添付すること。
４．法定耐用年数の設定根拠を示すこと。</t>
    <rPh sb="1" eb="2">
      <t>チュウ</t>
    </rPh>
    <rPh sb="2" eb="3">
      <t>キ</t>
    </rPh>
    <rPh sb="7" eb="8">
      <t>ダツ</t>
    </rPh>
    <rPh sb="8" eb="10">
      <t>タンソ</t>
    </rPh>
    <rPh sb="10" eb="11">
      <t>ガタ</t>
    </rPh>
    <rPh sb="33" eb="35">
      <t>テンプ</t>
    </rPh>
    <rPh sb="78" eb="80">
      <t>ケイカク</t>
    </rPh>
    <rPh sb="83" eb="85">
      <t>シンチク</t>
    </rPh>
    <rPh sb="86" eb="88">
      <t>バアイ</t>
    </rPh>
    <rPh sb="89" eb="91">
      <t>シキチ</t>
    </rPh>
    <rPh sb="109" eb="111">
      <t>フクスウ</t>
    </rPh>
    <rPh sb="111" eb="113">
      <t>ジギョウ</t>
    </rPh>
    <rPh sb="113" eb="114">
      <t>シャ</t>
    </rPh>
    <rPh sb="115" eb="117">
      <t>キョウドウ</t>
    </rPh>
    <rPh sb="117" eb="119">
      <t>シンセイ</t>
    </rPh>
    <rPh sb="125" eb="127">
      <t>バアイ</t>
    </rPh>
    <rPh sb="134" eb="137">
      <t>ジギョウシャ</t>
    </rPh>
    <rPh sb="138" eb="140">
      <t>ヤクワリ</t>
    </rPh>
    <rPh sb="140" eb="141">
      <t>オヨ</t>
    </rPh>
    <rPh sb="142" eb="144">
      <t>カンケイ</t>
    </rPh>
    <rPh sb="145" eb="147">
      <t>ガイヨウ</t>
    </rPh>
    <rPh sb="148" eb="150">
      <t>セツメイ</t>
    </rPh>
    <rPh sb="152" eb="154">
      <t>シリョウ</t>
    </rPh>
    <rPh sb="155" eb="157">
      <t>テンプ</t>
    </rPh>
    <rPh sb="168" eb="170">
      <t>ケイヤク</t>
    </rPh>
    <rPh sb="171" eb="173">
      <t>カツヨウ</t>
    </rPh>
    <rPh sb="180" eb="181">
      <t>オコナ</t>
    </rPh>
    <rPh sb="183" eb="185">
      <t>バアイ</t>
    </rPh>
    <rPh sb="194" eb="197">
      <t>ケイヤクショ</t>
    </rPh>
    <rPh sb="198" eb="199">
      <t>ウツ</t>
    </rPh>
    <rPh sb="201" eb="203">
      <t>トクヤク</t>
    </rPh>
    <rPh sb="203" eb="204">
      <t>マタ</t>
    </rPh>
    <rPh sb="205" eb="207">
      <t>オボエガキ</t>
    </rPh>
    <rPh sb="207" eb="208">
      <t>トウ</t>
    </rPh>
    <rPh sb="209" eb="210">
      <t>ウツ</t>
    </rPh>
    <rPh sb="215" eb="216">
      <t>リョウ</t>
    </rPh>
    <rPh sb="221" eb="224">
      <t>ホジョキン</t>
    </rPh>
    <rPh sb="224" eb="227">
      <t>ソウトウブン</t>
    </rPh>
    <rPh sb="236" eb="238">
      <t>セツメイ</t>
    </rPh>
    <rPh sb="241" eb="243">
      <t>ショルイ</t>
    </rPh>
    <rPh sb="244" eb="246">
      <t>オウボ</t>
    </rPh>
    <rPh sb="246" eb="247">
      <t>マタ</t>
    </rPh>
    <rPh sb="248" eb="250">
      <t>コウフ</t>
    </rPh>
    <rPh sb="250" eb="252">
      <t>シンセイ</t>
    </rPh>
    <rPh sb="252" eb="253">
      <t>ショ</t>
    </rPh>
    <rPh sb="254" eb="256">
      <t>バアイ</t>
    </rPh>
    <rPh sb="263" eb="264">
      <t>アン</t>
    </rPh>
    <phoneticPr fontId="3"/>
  </si>
  <si>
    <t>コールドチェーンを支える冷凍冷蔵機器の脱フロン・脱炭素化推進事業　実施計画書兼報告書（３／３）Ａ</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rPh sb="38" eb="39">
      <t>ケン</t>
    </rPh>
    <phoneticPr fontId="3"/>
  </si>
  <si>
    <t>＜補助事業の確実な実施＞</t>
    <phoneticPr fontId="3"/>
  </si>
  <si>
    <t>○記入上の注意
　資金調達計画や工事スケジュールなど、補助事業の確実な実施内容等について判り易く記載してください。</t>
    <rPh sb="35" eb="37">
      <t>ジッシ</t>
    </rPh>
    <rPh sb="37" eb="39">
      <t>ナイヨウ</t>
    </rPh>
    <rPh sb="39" eb="40">
      <t>ナド</t>
    </rPh>
    <rPh sb="44" eb="45">
      <t>ワカ</t>
    </rPh>
    <rPh sb="46" eb="47">
      <t>ヤス</t>
    </rPh>
    <phoneticPr fontId="3"/>
  </si>
  <si>
    <t>【電子申請への対応】　下記の項目から該当する項目を選択してください。</t>
    <rPh sb="1" eb="3">
      <t>デンシ</t>
    </rPh>
    <rPh sb="3" eb="5">
      <t>シンセイ</t>
    </rPh>
    <rPh sb="7" eb="9">
      <t>タイオウ</t>
    </rPh>
    <phoneticPr fontId="3"/>
  </si>
  <si>
    <t>☐</t>
  </si>
  <si>
    <t>補助金申請システム(jGrants)を利用した申請である</t>
    <phoneticPr fontId="3"/>
  </si>
  <si>
    <t>　□</t>
    <phoneticPr fontId="3"/>
  </si>
  <si>
    <t>次回から、補助金申請システム(jGrants)を利用したい</t>
    <rPh sb="0" eb="2">
      <t>ジカイ</t>
    </rPh>
    <phoneticPr fontId="3"/>
  </si>
  <si>
    <t xml:space="preserve">（その他、具体的対応）
</t>
    <rPh sb="5" eb="8">
      <t>グタイテキ</t>
    </rPh>
    <rPh sb="8" eb="10">
      <t>タイオウ</t>
    </rPh>
    <phoneticPr fontId="3"/>
  </si>
  <si>
    <t xml:space="preserve">【資金調達計画】 （応募申請書･交付申請書は自己資金・借入計画等について具体的に記載。完了実績報告書は記載不要）
</t>
    <rPh sb="1" eb="3">
      <t>シキン</t>
    </rPh>
    <rPh sb="3" eb="5">
      <t>チョウタツ</t>
    </rPh>
    <rPh sb="5" eb="7">
      <t>ケイカク</t>
    </rPh>
    <rPh sb="10" eb="12">
      <t>オウボ</t>
    </rPh>
    <rPh sb="12" eb="14">
      <t>シンセイ</t>
    </rPh>
    <rPh sb="14" eb="15">
      <t>ショ</t>
    </rPh>
    <rPh sb="16" eb="21">
      <t>コウフシンセイショ</t>
    </rPh>
    <rPh sb="22" eb="24">
      <t>ジコ</t>
    </rPh>
    <rPh sb="24" eb="26">
      <t>シキン</t>
    </rPh>
    <rPh sb="27" eb="29">
      <t>カリイレ</t>
    </rPh>
    <rPh sb="29" eb="31">
      <t>ケイカク</t>
    </rPh>
    <rPh sb="31" eb="32">
      <t>トウ</t>
    </rPh>
    <rPh sb="36" eb="39">
      <t>グタイテキ</t>
    </rPh>
    <rPh sb="40" eb="42">
      <t>キサイ</t>
    </rPh>
    <rPh sb="43" eb="45">
      <t>カンリョウ</t>
    </rPh>
    <rPh sb="45" eb="50">
      <t>ジッセキホウコクショ</t>
    </rPh>
    <rPh sb="51" eb="53">
      <t>キサイ</t>
    </rPh>
    <rPh sb="53" eb="55">
      <t>フヨウ</t>
    </rPh>
    <phoneticPr fontId="3"/>
  </si>
  <si>
    <t xml:space="preserve">【工事のスケジュール】 （応募申請書･交付申請書には「計画工程表」を添付。完了実績報告書は「実績工程表」を添付）
</t>
    <phoneticPr fontId="3"/>
  </si>
  <si>
    <t>【その他】（同一法人等において同時に二施設以上について、本事業による補助申請を行っている場合はその旨を記載）</t>
    <phoneticPr fontId="3"/>
  </si>
  <si>
    <t>＜脱炭素型自然冷媒機器導入効果の把握＞</t>
    <phoneticPr fontId="3"/>
  </si>
  <si>
    <t>【温室効果ガス削減効果の把握方法】　下記の項目から該当する１項目を選択してください。
　 ※個々の補助対象設備とは冷凍機1台毎、補機は1系統または機器毎を示します。</t>
    <phoneticPr fontId="3"/>
  </si>
  <si>
    <t>　□</t>
  </si>
  <si>
    <t>補助対象設備全体について、電力使用量を一括計測するための測定器を設置し、導入効果を把握する。
※↑補助対象設備以外の設備の電力測定は含まない。</t>
    <phoneticPr fontId="3"/>
  </si>
  <si>
    <t>個々の補助対象設備について、電力使用量を計測するための測定器を個別に設置し、導入効果を把握する。</t>
    <phoneticPr fontId="3"/>
  </si>
  <si>
    <t>個々の補助対象設備について、電力使用量及び稼働時間を計測するための測定器を個別に設置し、導入効果を詳細に把握する。</t>
    <phoneticPr fontId="3"/>
  </si>
  <si>
    <t xml:space="preserve">（その他､補足事項）
</t>
    <phoneticPr fontId="3"/>
  </si>
  <si>
    <t>＜温室効果ガス排出削減目標の設定、デコ活への参加、脱炭素先行地域への該当、エコ・ファースト認定の有無＞</t>
    <rPh sb="1" eb="3">
      <t>オンシツ</t>
    </rPh>
    <rPh sb="3" eb="5">
      <t>コウカ</t>
    </rPh>
    <rPh sb="7" eb="9">
      <t>ハイシュツ</t>
    </rPh>
    <rPh sb="9" eb="11">
      <t>サクゲン</t>
    </rPh>
    <rPh sb="11" eb="13">
      <t>モクヒョウ</t>
    </rPh>
    <rPh sb="14" eb="16">
      <t>セッテイ</t>
    </rPh>
    <rPh sb="19" eb="20">
      <t>カツ</t>
    </rPh>
    <rPh sb="22" eb="24">
      <t>サンカ</t>
    </rPh>
    <rPh sb="25" eb="26">
      <t>ダツ</t>
    </rPh>
    <rPh sb="26" eb="28">
      <t>タンソ</t>
    </rPh>
    <rPh sb="28" eb="30">
      <t>センコウ</t>
    </rPh>
    <rPh sb="30" eb="32">
      <t>チイキ</t>
    </rPh>
    <rPh sb="34" eb="36">
      <t>ガイトウ</t>
    </rPh>
    <rPh sb="45" eb="47">
      <t>ニンテイ</t>
    </rPh>
    <rPh sb="48" eb="50">
      <t>ウム</t>
    </rPh>
    <phoneticPr fontId="3"/>
  </si>
  <si>
    <r>
      <t>【温室効果ガス排出削減目標の設定】　下記の項目から該当する項目を選択してください。
※エコ・ファースト認定企業の場合はエビデンス不要。
※各チェック項目に該当する証拠書類(</t>
    </r>
    <r>
      <rPr>
        <sz val="10"/>
        <color rgb="FFFF0000"/>
        <rFont val="ＭＳ Ｐ明朝"/>
        <family val="1"/>
        <charset val="128"/>
      </rPr>
      <t>該当箇所にマーキングのこと</t>
    </r>
    <r>
      <rPr>
        <sz val="10"/>
        <rFont val="ＭＳ Ｐ明朝"/>
        <family val="1"/>
        <charset val="128"/>
      </rPr>
      <t>)を添付又は公表しているURLを記載してください。</t>
    </r>
    <rPh sb="37" eb="39">
      <t>ガイトウ</t>
    </rPh>
    <rPh sb="51" eb="53">
      <t>ニンテイ</t>
    </rPh>
    <rPh sb="53" eb="55">
      <t>キギョウ</t>
    </rPh>
    <rPh sb="56" eb="58">
      <t>バアイ</t>
    </rPh>
    <rPh sb="64" eb="66">
      <t>フヨウ</t>
    </rPh>
    <rPh sb="89" eb="90">
      <t>マタ</t>
    </rPh>
    <rPh sb="96" eb="98">
      <t>コウヒョウ</t>
    </rPh>
    <phoneticPr fontId="3"/>
  </si>
  <si>
    <t>2050年カーボンニュートラル達成目標（Scope1+2）を設定し公表している</t>
    <rPh sb="4" eb="5">
      <t>ネン</t>
    </rPh>
    <rPh sb="15" eb="17">
      <t>タッセイ</t>
    </rPh>
    <rPh sb="17" eb="19">
      <t>モクヒョウ</t>
    </rPh>
    <rPh sb="30" eb="32">
      <t>セッテイ</t>
    </rPh>
    <rPh sb="33" eb="35">
      <t>コウヒョウ</t>
    </rPh>
    <phoneticPr fontId="3"/>
  </si>
  <si>
    <t>カーボンニュートラル達成目標年限の前倒し、野心的な中間目標、Scope3の削減目標等、を設定し公表している
野心的な中間目標の例：2013 年度比 2030 年度 46％以上の削減</t>
    <rPh sb="54" eb="57">
      <t>ヤシンテキ</t>
    </rPh>
    <rPh sb="58" eb="60">
      <t>チュウカン</t>
    </rPh>
    <rPh sb="60" eb="62">
      <t>モクヒョウ</t>
    </rPh>
    <rPh sb="63" eb="64">
      <t>レイ</t>
    </rPh>
    <phoneticPr fontId="3"/>
  </si>
  <si>
    <t>【デコ活への参加】　下記の項目で該当する項目を選択してください。</t>
    <rPh sb="3" eb="4">
      <t>カツ</t>
    </rPh>
    <rPh sb="6" eb="8">
      <t>サンカ</t>
    </rPh>
    <phoneticPr fontId="3"/>
  </si>
  <si>
    <t>デコ活応援団（官民連携協議会）へ参画する</t>
    <rPh sb="2" eb="3">
      <t>カツ</t>
    </rPh>
    <rPh sb="3" eb="6">
      <t>オウエンダン</t>
    </rPh>
    <rPh sb="16" eb="18">
      <t>サンカク</t>
    </rPh>
    <phoneticPr fontId="3"/>
  </si>
  <si>
    <t>デコ活宣言を実施する</t>
    <rPh sb="2" eb="3">
      <t>カツ</t>
    </rPh>
    <rPh sb="3" eb="5">
      <t>センゲン</t>
    </rPh>
    <rPh sb="6" eb="8">
      <t>ジッシ</t>
    </rPh>
    <phoneticPr fontId="3"/>
  </si>
  <si>
    <t>【脱炭素先行地域への該当】　当該事業所の所在地が脱炭素先行地域に該当しているか選択してください。</t>
    <rPh sb="14" eb="16">
      <t>トウガイ</t>
    </rPh>
    <rPh sb="16" eb="19">
      <t>ジギョウショ</t>
    </rPh>
    <rPh sb="27" eb="29">
      <t>センコウ</t>
    </rPh>
    <phoneticPr fontId="3"/>
  </si>
  <si>
    <t>該当　　　【地域(都道府県/市町村)名：　　　　　　　/　　　　　　　　　】</t>
    <rPh sb="6" eb="8">
      <t>チイキ</t>
    </rPh>
    <rPh sb="9" eb="13">
      <t>トドウフケン</t>
    </rPh>
    <rPh sb="14" eb="17">
      <t>シチョウソン</t>
    </rPh>
    <rPh sb="18" eb="19">
      <t>メイ</t>
    </rPh>
    <phoneticPr fontId="3"/>
  </si>
  <si>
    <t>非該当</t>
    <rPh sb="0" eb="3">
      <t>ヒガイトウ</t>
    </rPh>
    <phoneticPr fontId="3"/>
  </si>
  <si>
    <t>【エコ・ファースト認定の有無】下記の項目で該当する項目を選択してください。</t>
    <rPh sb="9" eb="11">
      <t>ニンテイ</t>
    </rPh>
    <rPh sb="12" eb="14">
      <t>ウム</t>
    </rPh>
    <phoneticPr fontId="3"/>
  </si>
  <si>
    <t>認定されている</t>
    <rPh sb="0" eb="2">
      <t>ニンテイ</t>
    </rPh>
    <phoneticPr fontId="3"/>
  </si>
  <si>
    <t>（代表企業でない場合は以下を記載）
　 ・ 代表企業名：
 　・ グループ企業リストのURL：</t>
    <rPh sb="1" eb="3">
      <t>ダイヒョウ</t>
    </rPh>
    <rPh sb="3" eb="5">
      <t>キギョウ</t>
    </rPh>
    <rPh sb="8" eb="10">
      <t>バアイ</t>
    </rPh>
    <rPh sb="11" eb="13">
      <t>イカ</t>
    </rPh>
    <rPh sb="14" eb="16">
      <t>キサイ</t>
    </rPh>
    <rPh sb="22" eb="24">
      <t>ダイヒョウ</t>
    </rPh>
    <rPh sb="24" eb="27">
      <t>キギョウメイ</t>
    </rPh>
    <rPh sb="37" eb="39">
      <t>キギョウ</t>
    </rPh>
    <phoneticPr fontId="3"/>
  </si>
  <si>
    <t>認定されていない</t>
    <rPh sb="0" eb="2">
      <t>ニンテイ</t>
    </rPh>
    <phoneticPr fontId="3"/>
  </si>
  <si>
    <r>
      <t>大企業に求める条件　（先進的な中小企業もチェックすること）
※各チェック項目の証拠書類(</t>
    </r>
    <r>
      <rPr>
        <b/>
        <sz val="10"/>
        <color rgb="FFFF0000"/>
        <rFont val="ＭＳ Ｐ明朝"/>
        <family val="1"/>
        <charset val="128"/>
      </rPr>
      <t>該当箇所にマーキングのこと</t>
    </r>
    <r>
      <rPr>
        <b/>
        <sz val="10"/>
        <rFont val="ＭＳ Ｐ明朝"/>
        <family val="1"/>
        <charset val="128"/>
      </rPr>
      <t>)を添付してください。（添付資料を本文に紐づけること）</t>
    </r>
    <rPh sb="0" eb="3">
      <t>ダイキギョウ</t>
    </rPh>
    <rPh sb="4" eb="5">
      <t>モト</t>
    </rPh>
    <rPh sb="7" eb="9">
      <t>ジョウケン</t>
    </rPh>
    <rPh sb="29" eb="30">
      <t>カク</t>
    </rPh>
    <rPh sb="34" eb="36">
      <t>コウモク</t>
    </rPh>
    <rPh sb="37" eb="39">
      <t>ショウコ</t>
    </rPh>
    <rPh sb="39" eb="41">
      <t>ショルイ</t>
    </rPh>
    <rPh sb="42" eb="44">
      <t>ガイトウ</t>
    </rPh>
    <rPh sb="44" eb="46">
      <t>カショ</t>
    </rPh>
    <rPh sb="57" eb="59">
      <t>テンプ</t>
    </rPh>
    <phoneticPr fontId="3"/>
  </si>
  <si>
    <t>　　□　大企業　　　　　　□　先進的な中小企業　　　　　　□　該当なし　　　　　（該当するところに☑を入れる）</t>
    <rPh sb="4" eb="7">
      <t>ダイキギョウ</t>
    </rPh>
    <rPh sb="19" eb="21">
      <t>チュウショウ</t>
    </rPh>
    <rPh sb="41" eb="43">
      <t>ガイトウ</t>
    </rPh>
    <rPh sb="51" eb="52">
      <t>イ</t>
    </rPh>
    <phoneticPr fontId="3"/>
  </si>
  <si>
    <r>
      <rPr>
        <b/>
        <u/>
        <sz val="10"/>
        <rFont val="ＭＳ Ｐ明朝"/>
        <family val="1"/>
        <charset val="128"/>
      </rPr>
      <t xml:space="preserve">【必須項目】
</t>
    </r>
    <r>
      <rPr>
        <b/>
        <sz val="10"/>
        <rFont val="ＭＳ Ｐ明朝"/>
        <family val="1"/>
        <charset val="128"/>
      </rPr>
      <t>　</t>
    </r>
    <r>
      <rPr>
        <sz val="10"/>
        <rFont val="ＭＳ Ｐ明朝"/>
        <family val="1"/>
        <charset val="128"/>
      </rPr>
      <t>企業としての自然冷媒機器への転換目標（下記①②の両方）を設定した上で、交付決定時までに外部に公表していること。
　下記以上の目標水準を求める。</t>
    </r>
    <phoneticPr fontId="3"/>
  </si>
  <si>
    <t>① 新規導入機器についての転換目標</t>
    <rPh sb="2" eb="8">
      <t>シンキドウニュウキキ</t>
    </rPh>
    <rPh sb="13" eb="17">
      <t>テンカンモクヒョウ</t>
    </rPh>
    <phoneticPr fontId="3"/>
  </si>
  <si>
    <t>　【冷凍冷蔵倉庫・食品製造工場】</t>
    <phoneticPr fontId="3"/>
  </si>
  <si>
    <t>交付決定の日の属する年度以降は、自社内の主要冷凍冷蔵機器のうち、新設または更新によって導入する機器の100%を自然冷媒機器にすること。</t>
    <phoneticPr fontId="3"/>
  </si>
  <si>
    <t>　【食品小売店舗】</t>
    <phoneticPr fontId="3"/>
  </si>
  <si>
    <t>交付決定の日の属する年度以降は、新店舗及び冷凍機更新を伴う全面改装店舗の店舗数全体のうち、少なくとも１台以上の自然冷媒機器を導入する店舗の割合を50%以上にすること。(店舗ごとの自然冷媒機器導入割合は不問)</t>
    <phoneticPr fontId="3"/>
  </si>
  <si>
    <t>➁ 既設機器を含めた転換目標</t>
    <rPh sb="2" eb="4">
      <t>キセツ</t>
    </rPh>
    <rPh sb="4" eb="6">
      <t>キキ</t>
    </rPh>
    <rPh sb="7" eb="8">
      <t>フク</t>
    </rPh>
    <rPh sb="10" eb="14">
      <t>テンカンモクヒョウ</t>
    </rPh>
    <phoneticPr fontId="3"/>
  </si>
  <si>
    <t>　【冷凍冷蔵倉庫・食品製造工場・食品小売店舗】</t>
    <rPh sb="16" eb="20">
      <t>ショクヒンコウ</t>
    </rPh>
    <rPh sb="20" eb="22">
      <t>テンポ</t>
    </rPh>
    <phoneticPr fontId="3"/>
  </si>
  <si>
    <t>2030年及び2040年にそれぞれ達成することを目指す、既設機器を含めた自社内のすべての主要冷凍冷蔵機器のうちの自然冷媒機器の占める割合（原則として台数ベースで記載すること）。下表に示すこと。</t>
    <rPh sb="80" eb="82">
      <t>キサイ</t>
    </rPh>
    <rPh sb="88" eb="90">
      <t>カヒョウ</t>
    </rPh>
    <rPh sb="91" eb="92">
      <t>シメ</t>
    </rPh>
    <phoneticPr fontId="3"/>
  </si>
  <si>
    <t>既設機器を含めた転換目標</t>
    <rPh sb="0" eb="4">
      <t>キセツキキ</t>
    </rPh>
    <rPh sb="5" eb="6">
      <t>フク</t>
    </rPh>
    <rPh sb="8" eb="12">
      <t>テンカンモクヒョウ</t>
    </rPh>
    <phoneticPr fontId="3"/>
  </si>
  <si>
    <t>２０３０年</t>
    <rPh sb="4" eb="5">
      <t>ネン</t>
    </rPh>
    <phoneticPr fontId="3"/>
  </si>
  <si>
    <t>２０４０年</t>
    <rPh sb="4" eb="5">
      <t>ネン</t>
    </rPh>
    <phoneticPr fontId="3"/>
  </si>
  <si>
    <t>既設機器を含めた自社内全ての
主要冷凍冷蔵機器台数（台）</t>
    <rPh sb="0" eb="4">
      <t>キセツキキ</t>
    </rPh>
    <rPh sb="5" eb="6">
      <t>フク</t>
    </rPh>
    <rPh sb="8" eb="11">
      <t>ジシャナイ</t>
    </rPh>
    <rPh sb="11" eb="12">
      <t>スベ</t>
    </rPh>
    <rPh sb="15" eb="17">
      <t>シュヨウ</t>
    </rPh>
    <rPh sb="17" eb="21">
      <t>レイトウレイゾウ</t>
    </rPh>
    <rPh sb="21" eb="25">
      <t>キキダイスウ</t>
    </rPh>
    <rPh sb="26" eb="27">
      <t>ダイ</t>
    </rPh>
    <phoneticPr fontId="3"/>
  </si>
  <si>
    <t>主要冷凍冷蔵機器
（自然冷媒台数）</t>
    <rPh sb="0" eb="2">
      <t>シュヨウ</t>
    </rPh>
    <rPh sb="2" eb="8">
      <t>レイトウレイゾウキキ</t>
    </rPh>
    <rPh sb="10" eb="12">
      <t>シゼン</t>
    </rPh>
    <rPh sb="12" eb="14">
      <t>レイバイ</t>
    </rPh>
    <rPh sb="14" eb="16">
      <t>ダイスウ</t>
    </rPh>
    <phoneticPr fontId="3"/>
  </si>
  <si>
    <t>主要冷凍冷蔵機器
（％）</t>
    <rPh sb="0" eb="8">
      <t>シュヨウレイトウレイゾウキキ</t>
    </rPh>
    <phoneticPr fontId="3"/>
  </si>
  <si>
    <t>【転換目標の確認】　下記の項目から該当する項目を選択してください。（複数回答可）</t>
    <rPh sb="1" eb="3">
      <t>テンカン</t>
    </rPh>
    <rPh sb="3" eb="5">
      <t>モクヒョウ</t>
    </rPh>
    <rPh sb="6" eb="8">
      <t>カクニン</t>
    </rPh>
    <phoneticPr fontId="3"/>
  </si>
  <si>
    <t>ホームページ、CSR報告書等の自社媒体で取り組みをPRする（備考欄にURLを記載してください）</t>
    <rPh sb="30" eb="33">
      <t>ビコウラン</t>
    </rPh>
    <rPh sb="38" eb="40">
      <t>キサイ</t>
    </rPh>
    <phoneticPr fontId="3"/>
  </si>
  <si>
    <t>業界やマスメディア発行の情報誌等に掲載する（備考欄に情報誌を記載してください）</t>
    <rPh sb="26" eb="29">
      <t>ジョウホウシ</t>
    </rPh>
    <phoneticPr fontId="3"/>
  </si>
  <si>
    <t>上記以外の方法で行う（備考欄に詳細を記載してください）</t>
    <rPh sb="0" eb="2">
      <t>ジョウキ</t>
    </rPh>
    <rPh sb="2" eb="4">
      <t>イガイ</t>
    </rPh>
    <rPh sb="5" eb="7">
      <t>ホウホウ</t>
    </rPh>
    <rPh sb="8" eb="9">
      <t>オコナ</t>
    </rPh>
    <rPh sb="11" eb="13">
      <t>ビコウ</t>
    </rPh>
    <rPh sb="13" eb="14">
      <t>ラン</t>
    </rPh>
    <rPh sb="15" eb="17">
      <t>ショウサイ</t>
    </rPh>
    <rPh sb="18" eb="20">
      <t>キサイ</t>
    </rPh>
    <phoneticPr fontId="3"/>
  </si>
  <si>
    <t>（備考欄）</t>
    <rPh sb="1" eb="3">
      <t>ビコウ</t>
    </rPh>
    <rPh sb="3" eb="4">
      <t>ラン</t>
    </rPh>
    <phoneticPr fontId="3"/>
  </si>
  <si>
    <t>　●高水準の省エネ・再エネ活用の取組</t>
    <rPh sb="2" eb="5">
      <t>コウスイジュン</t>
    </rPh>
    <rPh sb="6" eb="7">
      <t>ショウ</t>
    </rPh>
    <phoneticPr fontId="3"/>
  </si>
  <si>
    <t>再エネ活用のためのデマンドレスポンスを導入していること（冷凍冷蔵倉庫）</t>
    <rPh sb="0" eb="1">
      <t>サイ</t>
    </rPh>
    <rPh sb="3" eb="5">
      <t>カツヨウ</t>
    </rPh>
    <rPh sb="19" eb="21">
      <t>ドウニュウ</t>
    </rPh>
    <phoneticPr fontId="3"/>
  </si>
  <si>
    <t>自家発電用再エネ発電設備の導入によって当該事業所の消費電力の5％以上を賄っていること（冷凍冷蔵倉庫）</t>
    <rPh sb="0" eb="2">
      <t>ジカ</t>
    </rPh>
    <rPh sb="2" eb="4">
      <t>ハツデン</t>
    </rPh>
    <rPh sb="4" eb="5">
      <t>ヨウ</t>
    </rPh>
    <rPh sb="5" eb="6">
      <t>サイ</t>
    </rPh>
    <rPh sb="8" eb="10">
      <t>ハツデン</t>
    </rPh>
    <rPh sb="10" eb="12">
      <t>セツビ</t>
    </rPh>
    <rPh sb="13" eb="15">
      <t>ドウニュウ</t>
    </rPh>
    <rPh sb="19" eb="21">
      <t>トウガイ</t>
    </rPh>
    <rPh sb="21" eb="24">
      <t>ジギョウショ</t>
    </rPh>
    <rPh sb="25" eb="27">
      <t>ショウヒ</t>
    </rPh>
    <rPh sb="27" eb="29">
      <t>デンリョク</t>
    </rPh>
    <rPh sb="32" eb="34">
      <t>イジョウ</t>
    </rPh>
    <rPh sb="35" eb="36">
      <t>マカナ</t>
    </rPh>
    <phoneticPr fontId="3"/>
  </si>
  <si>
    <t>冷凍機の排熱利用（食品製造工場）</t>
    <rPh sb="0" eb="3">
      <t>レイトウキ</t>
    </rPh>
    <rPh sb="4" eb="6">
      <t>ハイネツ</t>
    </rPh>
    <rPh sb="6" eb="8">
      <t>リヨウ</t>
    </rPh>
    <rPh sb="9" eb="11">
      <t>ショクヒン</t>
    </rPh>
    <rPh sb="11" eb="13">
      <t>セイゾウ</t>
    </rPh>
    <rPh sb="13" eb="15">
      <t>コウジョウ</t>
    </rPh>
    <phoneticPr fontId="3"/>
  </si>
  <si>
    <t>扉付きショーケースの導入（食品小売店舗）</t>
    <rPh sb="0" eb="1">
      <t>トビラ</t>
    </rPh>
    <rPh sb="1" eb="2">
      <t>ツ</t>
    </rPh>
    <rPh sb="10" eb="12">
      <t>ドウニュウ</t>
    </rPh>
    <rPh sb="13" eb="15">
      <t>ショクヒン</t>
    </rPh>
    <rPh sb="15" eb="17">
      <t>コウリ</t>
    </rPh>
    <rPh sb="17" eb="19">
      <t>テンポ</t>
    </rPh>
    <phoneticPr fontId="3"/>
  </si>
  <si>
    <t>　●再エネ活用の取組</t>
    <phoneticPr fontId="3"/>
  </si>
  <si>
    <t>再エネ電力の購入により当該事業所の消費電力の5%以上を賄っていること</t>
    <phoneticPr fontId="3"/>
  </si>
  <si>
    <t>再エネ活用のための蓄電池導入</t>
    <phoneticPr fontId="3"/>
  </si>
  <si>
    <t>再エネ100宣言への参加</t>
    <rPh sb="6" eb="8">
      <t>センゲン</t>
    </rPh>
    <rPh sb="10" eb="12">
      <t>サンカ</t>
    </rPh>
    <phoneticPr fontId="3"/>
  </si>
  <si>
    <t>RE100ヘの加盟</t>
    <rPh sb="7" eb="9">
      <t>カメイ</t>
    </rPh>
    <phoneticPr fontId="3"/>
  </si>
  <si>
    <t>上記いずれかに準ずる自主宣言の外部公表</t>
    <rPh sb="0" eb="2">
      <t>ジョウキ</t>
    </rPh>
    <rPh sb="7" eb="8">
      <t>ジュン</t>
    </rPh>
    <rPh sb="10" eb="12">
      <t>ジシュ</t>
    </rPh>
    <rPh sb="12" eb="14">
      <t>センゲン</t>
    </rPh>
    <rPh sb="15" eb="17">
      <t>ガイブ</t>
    </rPh>
    <rPh sb="17" eb="19">
      <t>コウヒョウ</t>
    </rPh>
    <phoneticPr fontId="3"/>
  </si>
  <si>
    <t>　●その他の取り組み（自由記述）</t>
    <phoneticPr fontId="3"/>
  </si>
  <si>
    <r>
      <t>＜再エネ等の取組の確認＞　　</t>
    </r>
    <r>
      <rPr>
        <sz val="11"/>
        <rFont val="ＭＳ Ｐ明朝"/>
        <family val="1"/>
        <charset val="128"/>
      </rPr>
      <t xml:space="preserve">合致している項目をチェックすること。
</t>
    </r>
    <r>
      <rPr>
        <b/>
        <sz val="11"/>
        <rFont val="ＭＳ Ｐ明朝"/>
        <family val="1"/>
        <charset val="128"/>
      </rPr>
      <t>※「大企業に求める条件」ではありません。（すべての事業者がチェック可能です）</t>
    </r>
    <rPh sb="1" eb="2">
      <t>サイ</t>
    </rPh>
    <rPh sb="4" eb="5">
      <t>ナド</t>
    </rPh>
    <rPh sb="6" eb="8">
      <t>トリクミ</t>
    </rPh>
    <rPh sb="9" eb="11">
      <t>カクニン</t>
    </rPh>
    <rPh sb="35" eb="38">
      <t>ダイキギョウ</t>
    </rPh>
    <rPh sb="39" eb="40">
      <t>モト</t>
    </rPh>
    <rPh sb="42" eb="44">
      <t>ジョウケン</t>
    </rPh>
    <rPh sb="58" eb="61">
      <t>ジギョウシャ</t>
    </rPh>
    <rPh sb="66" eb="68">
      <t>カノウ</t>
    </rPh>
    <phoneticPr fontId="3"/>
  </si>
  <si>
    <t>コールドチェーンを支える冷凍冷蔵機器の脱フロン・脱炭素化推進事業　実施計画書兼報告書（３／３）Ｂ</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rPh sb="38" eb="39">
      <t>ケン</t>
    </rPh>
    <rPh sb="39" eb="42">
      <t>ホウコクショ</t>
    </rPh>
    <phoneticPr fontId="3"/>
  </si>
  <si>
    <t>複数年度事業実施内容</t>
    <rPh sb="6" eb="8">
      <t>ジッシ</t>
    </rPh>
    <rPh sb="8" eb="10">
      <t>ナイヨウ</t>
    </rPh>
    <phoneticPr fontId="3"/>
  </si>
  <si>
    <t>＜事業全体の実施工程表＞</t>
    <rPh sb="1" eb="5">
      <t>ジギョウゼンタイ</t>
    </rPh>
    <rPh sb="6" eb="8">
      <t>ジッシ</t>
    </rPh>
    <rPh sb="8" eb="10">
      <t>コウテイ</t>
    </rPh>
    <rPh sb="10" eb="11">
      <t>ヒョウ</t>
    </rPh>
    <phoneticPr fontId="3"/>
  </si>
  <si>
    <t>項目</t>
    <rPh sb="0" eb="2">
      <t>コウモク</t>
    </rPh>
    <phoneticPr fontId="3"/>
  </si>
  <si>
    <t>【1年目】</t>
    <rPh sb="2" eb="4">
      <t>ネンメ</t>
    </rPh>
    <phoneticPr fontId="3"/>
  </si>
  <si>
    <t>【2年目】</t>
    <rPh sb="2" eb="4">
      <t>ネンメ</t>
    </rPh>
    <phoneticPr fontId="3"/>
  </si>
  <si>
    <t>▽交付決定</t>
    <rPh sb="1" eb="5">
      <t>コウフケッテイ</t>
    </rPh>
    <phoneticPr fontId="3"/>
  </si>
  <si>
    <t>　1年目事業完了▽</t>
    <phoneticPr fontId="3"/>
  </si>
  <si>
    <t>2年目事業完了▽</t>
    <phoneticPr fontId="3"/>
  </si>
  <si>
    <t>＜事業全体の補助対象経費＞</t>
    <rPh sb="1" eb="5">
      <t>ジギョウゼンタイ</t>
    </rPh>
    <rPh sb="6" eb="12">
      <t>ホジョタイショウケイヒ</t>
    </rPh>
    <phoneticPr fontId="3"/>
  </si>
  <si>
    <t>(円）</t>
    <phoneticPr fontId="3"/>
  </si>
  <si>
    <t>合計</t>
    <rPh sb="0" eb="2">
      <t>ゴウケイ</t>
    </rPh>
    <phoneticPr fontId="3"/>
  </si>
  <si>
    <t>工事費</t>
    <rPh sb="0" eb="3">
      <t>コウジヒ</t>
    </rPh>
    <phoneticPr fontId="3"/>
  </si>
  <si>
    <t>設備費</t>
    <rPh sb="0" eb="3">
      <t>セツビヒ</t>
    </rPh>
    <phoneticPr fontId="3"/>
  </si>
  <si>
    <t>業務費</t>
    <rPh sb="0" eb="3">
      <t>ギョウムヒ</t>
    </rPh>
    <phoneticPr fontId="3"/>
  </si>
  <si>
    <t>事務費</t>
    <rPh sb="0" eb="3">
      <t>ジムヒ</t>
    </rPh>
    <phoneticPr fontId="3"/>
  </si>
  <si>
    <t>計</t>
    <rPh sb="0" eb="1">
      <t>ケイ</t>
    </rPh>
    <phoneticPr fontId="3"/>
  </si>
  <si>
    <t>＜複数年度事業としなければならない又は複数年度とした理由＞</t>
    <rPh sb="1" eb="5">
      <t>フクスウネンド</t>
    </rPh>
    <rPh sb="5" eb="7">
      <t>ジギョウ</t>
    </rPh>
    <rPh sb="17" eb="18">
      <t>マタ</t>
    </rPh>
    <rPh sb="19" eb="21">
      <t>フクスウ</t>
    </rPh>
    <rPh sb="21" eb="23">
      <t>ネンド</t>
    </rPh>
    <rPh sb="26" eb="28">
      <t>リユウ</t>
    </rPh>
    <phoneticPr fontId="3"/>
  </si>
  <si>
    <t>※分かりやすく具体的に記載してください。</t>
    <rPh sb="1" eb="2">
      <t>ワ</t>
    </rPh>
    <rPh sb="7" eb="10">
      <t>グタイテキ</t>
    </rPh>
    <rPh sb="11" eb="13">
      <t>キサイ</t>
    </rPh>
    <phoneticPr fontId="3"/>
  </si>
  <si>
    <t>※本シートは複数年度事業の場合のみ作成するものです。</t>
    <rPh sb="1" eb="2">
      <t>ホン</t>
    </rPh>
    <rPh sb="6" eb="10">
      <t>フクスウネンド</t>
    </rPh>
    <rPh sb="10" eb="12">
      <t>ジギョウ</t>
    </rPh>
    <rPh sb="13" eb="15">
      <t>バアイ</t>
    </rPh>
    <rPh sb="17" eb="19">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</si>
</sst>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0_ "/>
    <numFmt numFmtId="177" formatCode="0.0;_쐀"/>
    <numFmt numFmtId="178" formatCode="0.0%"/>
    <numFmt numFmtId="179" formatCode="0.000000"/>
    <numFmt numFmtId="180" formatCode="0.000_ "/>
    <numFmt numFmtId="181" formatCode="0.0"/>
    <numFmt numFmtId="182" formatCode="#,##0.0_ "/>
    <numFmt numFmtId="183" formatCode="#,###"/>
    <numFmt numFmtId="184" formatCode="0;\-0;;@"/>
    <numFmt numFmtId="185" formatCode="0.0;\-0.0;;@"/>
    <numFmt numFmtId="186" formatCode="#,##0;\-0;;@"/>
    <numFmt numFmtId="187" formatCode="#,##0.0;\-0.0;;@"/>
    <numFmt numFmtId="188" formatCode="0.0_);[Red]\(0.0\)"/>
    <numFmt numFmtId="189" formatCode="#,##0.0;[Red]\-#,##0.0"/>
  </numFmts>
  <fonts count="46">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4"/>
      <color indexed="8"/>
      <name val="ＭＳ Ｐゴシック"/>
      <family val="3"/>
      <charset val="128"/>
    </font>
    <font>
      <sz val="11"/>
      <color indexed="10"/>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9"/>
      <name val="ＭＳ Ｐ明朝"/>
      <family val="1"/>
      <charset val="128"/>
    </font>
    <font>
      <sz val="8"/>
      <name val="ＭＳ Ｐゴシック"/>
      <family val="3"/>
      <charset val="128"/>
    </font>
    <font>
      <sz val="11"/>
      <color indexed="10"/>
      <name val="ＭＳ ゴシック"/>
      <family val="3"/>
      <charset val="128"/>
    </font>
    <font>
      <b/>
      <sz val="11"/>
      <name val="ＭＳ Ｐゴシック"/>
      <family val="3"/>
      <charset val="128"/>
    </font>
    <font>
      <sz val="11"/>
      <color rgb="FFFF0000"/>
      <name val="ＭＳ Ｐゴシック"/>
      <family val="3"/>
      <charset val="128"/>
    </font>
    <font>
      <sz val="12"/>
      <color rgb="FFFF0000"/>
      <name val="ＭＳ Ｐゴシック"/>
      <family val="3"/>
      <charset val="128"/>
    </font>
    <font>
      <sz val="6"/>
      <name val="ＭＳ Ｐゴシック"/>
      <family val="2"/>
      <charset val="128"/>
    </font>
    <font>
      <b/>
      <sz val="10"/>
      <color indexed="81"/>
      <name val="MS P ゴシック"/>
      <family val="3"/>
      <charset val="128"/>
    </font>
    <font>
      <b/>
      <sz val="11"/>
      <color rgb="FFFF0000"/>
      <name val="ＭＳ Ｐゴシック"/>
      <family val="3"/>
      <charset val="128"/>
    </font>
    <font>
      <b/>
      <sz val="12"/>
      <name val="ＭＳ Ｐゴシック"/>
      <family val="3"/>
      <charset val="128"/>
    </font>
    <font>
      <b/>
      <sz val="9"/>
      <color indexed="81"/>
      <name val="MS P ゴシック"/>
      <family val="3"/>
      <charset val="128"/>
    </font>
    <font>
      <b/>
      <sz val="14"/>
      <name val="ＭＳ Ｐゴシック"/>
      <family val="3"/>
      <charset val="128"/>
    </font>
    <font>
      <sz val="6"/>
      <name val="ＭＳ Ｐゴシック"/>
      <family val="2"/>
      <charset val="128"/>
      <scheme val="minor"/>
    </font>
    <font>
      <sz val="9"/>
      <color indexed="81"/>
      <name val="MS P ゴシック"/>
      <family val="3"/>
      <charset val="128"/>
    </font>
    <font>
      <u/>
      <sz val="14"/>
      <name val="ＭＳ Ｐゴシック"/>
      <family val="3"/>
      <charset val="128"/>
    </font>
    <font>
      <sz val="11"/>
      <color theme="1"/>
      <name val="ＭＳ Ｐゴシック"/>
      <family val="2"/>
      <charset val="128"/>
    </font>
    <font>
      <sz val="16"/>
      <color rgb="FFFF0000"/>
      <name val="ＭＳ Ｐゴシック"/>
      <family val="3"/>
      <charset val="128"/>
    </font>
    <font>
      <sz val="11"/>
      <color indexed="8"/>
      <name val="ＭＳ Ｐ明朝"/>
      <family val="1"/>
      <charset val="128"/>
    </font>
    <font>
      <sz val="11"/>
      <name val="ＭＳ Ｐ明朝"/>
      <family val="1"/>
      <charset val="128"/>
    </font>
    <font>
      <sz val="10"/>
      <name val="ＭＳ Ｐ明朝"/>
      <family val="1"/>
      <charset val="128"/>
    </font>
    <font>
      <vertAlign val="superscript"/>
      <sz val="11"/>
      <name val="ＭＳ Ｐ明朝"/>
      <family val="1"/>
      <charset val="128"/>
    </font>
    <font>
      <u/>
      <sz val="10"/>
      <name val="ＭＳ Ｐ明朝"/>
      <family val="1"/>
      <charset val="128"/>
    </font>
    <font>
      <sz val="8"/>
      <name val="ＭＳ Ｐ明朝"/>
      <family val="1"/>
      <charset val="128"/>
    </font>
    <font>
      <sz val="12"/>
      <name val="ＭＳ Ｐ明朝"/>
      <family val="1"/>
      <charset val="128"/>
    </font>
    <font>
      <b/>
      <sz val="9"/>
      <color indexed="81"/>
      <name val="ＭＳ Ｐゴシック"/>
      <family val="3"/>
      <charset val="128"/>
    </font>
    <font>
      <b/>
      <u/>
      <sz val="9"/>
      <color indexed="81"/>
      <name val="ＭＳ Ｐゴシック"/>
      <family val="3"/>
      <charset val="128"/>
    </font>
    <font>
      <b/>
      <u/>
      <sz val="9"/>
      <color indexed="81"/>
      <name val="MS P ゴシック"/>
      <family val="3"/>
      <charset val="128"/>
    </font>
    <font>
      <b/>
      <sz val="11"/>
      <name val="ＭＳ Ｐ明朝"/>
      <family val="1"/>
      <charset val="128"/>
    </font>
    <font>
      <sz val="11"/>
      <color rgb="FFFF0000"/>
      <name val="ＭＳ Ｐ明朝"/>
      <family val="1"/>
      <charset val="128"/>
    </font>
    <font>
      <sz val="10"/>
      <color indexed="8"/>
      <name val="ＭＳ Ｐ明朝"/>
      <family val="1"/>
      <charset val="128"/>
    </font>
    <font>
      <b/>
      <sz val="10"/>
      <name val="ＭＳ Ｐ明朝"/>
      <family val="1"/>
      <charset val="128"/>
    </font>
    <font>
      <sz val="10"/>
      <color rgb="FFFF0000"/>
      <name val="ＭＳ Ｐ明朝"/>
      <family val="1"/>
      <charset val="128"/>
    </font>
    <font>
      <b/>
      <sz val="10"/>
      <color rgb="FFFF0000"/>
      <name val="ＭＳ Ｐ明朝"/>
      <family val="1"/>
      <charset val="128"/>
    </font>
    <font>
      <b/>
      <u/>
      <sz val="10"/>
      <name val="ＭＳ Ｐ明朝"/>
      <family val="1"/>
      <charset val="128"/>
    </font>
    <font>
      <sz val="11"/>
      <name val="游ゴシック"/>
      <family val="3"/>
      <charset val="128"/>
    </font>
    <font>
      <b/>
      <sz val="11"/>
      <color indexed="8"/>
      <name val="ＭＳ Ｐ明朝"/>
      <family val="1"/>
      <charset val="128"/>
    </font>
  </fonts>
  <fills count="15">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
      <patternFill patternType="solid">
        <fgColor rgb="FF66CCFF"/>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CFFCC"/>
        <bgColor indexed="64"/>
      </patternFill>
    </fill>
  </fills>
  <borders count="160">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hair">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hair">
        <color auto="1"/>
      </left>
      <right style="hair">
        <color auto="1"/>
      </right>
      <top style="thin">
        <color auto="1"/>
      </top>
      <bottom style="hair">
        <color auto="1"/>
      </bottom>
      <diagonal/>
    </border>
    <border>
      <left style="medium">
        <color indexed="64"/>
      </left>
      <right style="hair">
        <color indexed="64"/>
      </right>
      <top/>
      <bottom style="hair">
        <color indexed="64"/>
      </bottom>
      <diagonal/>
    </border>
    <border>
      <left style="medium">
        <color indexed="64"/>
      </left>
      <right style="hair">
        <color auto="1"/>
      </right>
      <top/>
      <bottom style="thin">
        <color indexed="64"/>
      </bottom>
      <diagonal/>
    </border>
    <border>
      <left style="hair">
        <color auto="1"/>
      </left>
      <right style="hair">
        <color auto="1"/>
      </right>
      <top/>
      <bottom style="thin">
        <color auto="1"/>
      </bottom>
      <diagonal/>
    </border>
    <border>
      <left style="hair">
        <color auto="1"/>
      </left>
      <right style="medium">
        <color indexed="64"/>
      </right>
      <top/>
      <bottom style="thin">
        <color indexed="64"/>
      </bottom>
      <diagonal/>
    </border>
    <border>
      <left style="hair">
        <color auto="1"/>
      </left>
      <right style="hair">
        <color auto="1"/>
      </right>
      <top style="hair">
        <color auto="1"/>
      </top>
      <bottom style="thin">
        <color auto="1"/>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auto="1"/>
      </left>
      <right style="hair">
        <color auto="1"/>
      </right>
      <top/>
      <bottom style="hair">
        <color auto="1"/>
      </bottom>
      <diagonal/>
    </border>
    <border>
      <left style="thin">
        <color indexed="64"/>
      </left>
      <right style="hair">
        <color indexed="64"/>
      </right>
      <top/>
      <bottom style="hair">
        <color indexed="64"/>
      </bottom>
      <diagonal/>
    </border>
    <border>
      <left style="hair">
        <color auto="1"/>
      </left>
      <right style="hair">
        <color auto="1"/>
      </right>
      <top style="hair">
        <color auto="1"/>
      </top>
      <bottom style="hair">
        <color auto="1"/>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bottom style="hair">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diagonalUp="1">
      <left style="hair">
        <color indexed="64"/>
      </left>
      <right style="medium">
        <color indexed="64"/>
      </right>
      <top style="hair">
        <color indexed="64"/>
      </top>
      <bottom style="hair">
        <color indexed="64"/>
      </bottom>
      <diagonal style="hair">
        <color indexed="64"/>
      </diagonal>
    </border>
    <border>
      <left style="hair">
        <color indexed="64"/>
      </left>
      <right style="thin">
        <color indexed="64"/>
      </right>
      <top/>
      <bottom/>
      <diagonal/>
    </border>
    <border>
      <left/>
      <right/>
      <top style="hair">
        <color indexed="64"/>
      </top>
      <bottom style="hair">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5" fillId="0" borderId="0">
      <alignment vertical="center"/>
    </xf>
    <xf numFmtId="6" fontId="2" fillId="0" borderId="0" applyFont="0" applyFill="0" applyBorder="0" applyAlignment="0" applyProtection="0">
      <alignment vertical="center"/>
    </xf>
  </cellStyleXfs>
  <cellXfs count="771">
    <xf numFmtId="0" fontId="0" fillId="0" borderId="0" xfId="0">
      <alignment vertical="center"/>
    </xf>
    <xf numFmtId="0" fontId="4" fillId="0" borderId="0" xfId="0" applyFont="1" applyAlignment="1">
      <alignment horizontal="left" vertical="center" indent="1"/>
    </xf>
    <xf numFmtId="0" fontId="6" fillId="0" borderId="0" xfId="0" applyFont="1" applyAlignment="1">
      <alignment horizontal="center" vertical="center"/>
    </xf>
    <xf numFmtId="0" fontId="6" fillId="0" borderId="0" xfId="0" applyFont="1" applyAlignment="1">
      <alignment horizontal="left" vertical="center"/>
    </xf>
    <xf numFmtId="0" fontId="8" fillId="0" borderId="0" xfId="0" applyFont="1">
      <alignment vertical="center"/>
    </xf>
    <xf numFmtId="0" fontId="0" fillId="0" borderId="5" xfId="0" applyBorder="1" applyAlignment="1">
      <alignment horizontal="center" vertical="center"/>
    </xf>
    <xf numFmtId="0" fontId="0" fillId="0" borderId="0" xfId="0" applyAlignment="1">
      <alignment horizontal="left" vertical="center" indent="1"/>
    </xf>
    <xf numFmtId="0" fontId="0" fillId="0" borderId="0" xfId="0" applyAlignment="1">
      <alignment horizontal="center" vertical="center"/>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8" fillId="0" borderId="10" xfId="0" applyFont="1" applyBorder="1" applyAlignment="1">
      <alignment horizontal="left" vertical="center"/>
    </xf>
    <xf numFmtId="0" fontId="0" fillId="0" borderId="10" xfId="0" applyBorder="1" applyAlignment="1">
      <alignment horizontal="center" vertical="center"/>
    </xf>
    <xf numFmtId="0" fontId="8" fillId="0" borderId="10" xfId="0" applyFont="1" applyBorder="1">
      <alignment vertical="center"/>
    </xf>
    <xf numFmtId="0" fontId="5" fillId="0" borderId="0" xfId="0" applyFont="1">
      <alignment vertical="center"/>
    </xf>
    <xf numFmtId="0" fontId="12" fillId="0" borderId="0" xfId="0" applyFont="1" applyAlignment="1">
      <alignment vertical="center" wrapText="1"/>
    </xf>
    <xf numFmtId="0" fontId="12" fillId="0" borderId="0" xfId="0" applyFont="1" applyAlignment="1">
      <alignment horizontal="right" vertical="center" wrapText="1"/>
    </xf>
    <xf numFmtId="179" fontId="12" fillId="0" borderId="0" xfId="0" applyNumberFormat="1" applyFont="1" applyAlignment="1">
      <alignment horizontal="right" vertical="center" wrapText="1"/>
    </xf>
    <xf numFmtId="0" fontId="12" fillId="0" borderId="0" xfId="0" applyFont="1">
      <alignment vertical="center"/>
    </xf>
    <xf numFmtId="179" fontId="5" fillId="0" borderId="0" xfId="0" applyNumberFormat="1" applyFont="1" applyAlignment="1">
      <alignment vertical="center" wrapText="1"/>
    </xf>
    <xf numFmtId="0" fontId="0" fillId="2" borderId="9" xfId="0" applyFill="1" applyBorder="1" applyAlignment="1">
      <alignment horizontal="center" vertical="center"/>
    </xf>
    <xf numFmtId="177" fontId="0" fillId="2" borderId="5" xfId="0" applyNumberFormat="1" applyFill="1" applyBorder="1" applyAlignment="1">
      <alignment horizontal="center" vertical="center"/>
    </xf>
    <xf numFmtId="0" fontId="7" fillId="0" borderId="0" xfId="0" applyFont="1" applyAlignment="1">
      <alignment vertical="center" wrapText="1"/>
    </xf>
    <xf numFmtId="177" fontId="0" fillId="0" borderId="0" xfId="0" applyNumberFormat="1" applyAlignment="1">
      <alignment horizontal="center" vertical="center"/>
    </xf>
    <xf numFmtId="0" fontId="0" fillId="2" borderId="8" xfId="0" applyFill="1" applyBorder="1" applyAlignment="1">
      <alignment horizontal="left" vertical="center" wrapText="1"/>
    </xf>
    <xf numFmtId="177" fontId="0" fillId="2" borderId="32" xfId="0" applyNumberFormat="1" applyFill="1" applyBorder="1" applyAlignment="1">
      <alignment horizontal="center" vertical="center"/>
    </xf>
    <xf numFmtId="0" fontId="0" fillId="2" borderId="33" xfId="0" applyFill="1" applyBorder="1" applyAlignment="1">
      <alignment horizontal="left" vertical="center" wrapText="1"/>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176" fontId="8" fillId="2" borderId="48" xfId="0" applyNumberFormat="1" applyFont="1" applyFill="1" applyBorder="1" applyAlignment="1">
      <alignment horizontal="center" vertical="center"/>
    </xf>
    <xf numFmtId="176" fontId="8" fillId="2" borderId="40" xfId="0" applyNumberFormat="1" applyFont="1" applyFill="1" applyBorder="1" applyAlignment="1">
      <alignment horizontal="center" vertical="center"/>
    </xf>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39" xfId="0" applyFont="1" applyBorder="1" applyAlignment="1">
      <alignment horizontal="center" vertical="center" wrapText="1"/>
    </xf>
    <xf numFmtId="176" fontId="8" fillId="2" borderId="51" xfId="0" applyNumberFormat="1" applyFont="1" applyFill="1" applyBorder="1" applyAlignment="1">
      <alignment horizontal="center" vertical="center"/>
    </xf>
    <xf numFmtId="176" fontId="8" fillId="2" borderId="52" xfId="0" applyNumberFormat="1" applyFont="1" applyFill="1" applyBorder="1" applyAlignment="1">
      <alignment horizontal="center" vertical="center"/>
    </xf>
    <xf numFmtId="176" fontId="8" fillId="2" borderId="53" xfId="0" applyNumberFormat="1" applyFont="1" applyFill="1" applyBorder="1" applyAlignment="1">
      <alignment horizontal="center" vertical="center"/>
    </xf>
    <xf numFmtId="176" fontId="9" fillId="0" borderId="46" xfId="0" applyNumberFormat="1" applyFont="1" applyBorder="1" applyAlignment="1">
      <alignment horizontal="center" vertical="center"/>
    </xf>
    <xf numFmtId="0" fontId="1" fillId="0" borderId="0" xfId="0" applyFont="1" applyAlignment="1">
      <alignment horizontal="left" vertical="center" indent="1"/>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9" fillId="0" borderId="0" xfId="0" applyFont="1" applyAlignment="1">
      <alignment horizontal="left" vertical="top" wrapText="1"/>
    </xf>
    <xf numFmtId="0" fontId="14" fillId="0" borderId="0" xfId="0" applyFont="1" applyAlignment="1">
      <alignment horizontal="center" vertical="center" shrinkToFit="1"/>
    </xf>
    <xf numFmtId="0" fontId="10" fillId="0" borderId="0" xfId="0" applyFont="1" applyAlignment="1">
      <alignment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6" fillId="0" borderId="0" xfId="0" applyFont="1" applyAlignment="1">
      <alignment horizontal="right" vertical="center"/>
    </xf>
    <xf numFmtId="0" fontId="0" fillId="0" borderId="5" xfId="0" applyBorder="1" applyAlignment="1">
      <alignment vertical="center" wrapText="1"/>
    </xf>
    <xf numFmtId="0" fontId="0" fillId="0" borderId="5" xfId="0" applyBorder="1" applyAlignment="1">
      <alignment horizontal="left" vertical="center"/>
    </xf>
    <xf numFmtId="0" fontId="0" fillId="0" borderId="5" xfId="0" applyBorder="1" applyAlignment="1">
      <alignment horizontal="left" vertical="center" wrapText="1"/>
    </xf>
    <xf numFmtId="0" fontId="15" fillId="0" borderId="0" xfId="0" applyFont="1">
      <alignment vertical="center"/>
    </xf>
    <xf numFmtId="176" fontId="10" fillId="0" borderId="30" xfId="0" applyNumberFormat="1" applyFont="1" applyBorder="1" applyAlignment="1">
      <alignment horizontal="left" vertical="top" wrapText="1"/>
    </xf>
    <xf numFmtId="176" fontId="10" fillId="0" borderId="31" xfId="0" applyNumberFormat="1" applyFont="1" applyBorder="1" applyAlignment="1">
      <alignment horizontal="left" vertical="top" wrapText="1"/>
    </xf>
    <xf numFmtId="0" fontId="0" fillId="2" borderId="5" xfId="0" applyFill="1" applyBorder="1" applyAlignment="1">
      <alignment horizontal="center" vertical="center"/>
    </xf>
    <xf numFmtId="0" fontId="0" fillId="2" borderId="13" xfId="0" applyFill="1" applyBorder="1" applyAlignment="1">
      <alignment horizontal="center" vertical="center"/>
    </xf>
    <xf numFmtId="0" fontId="0" fillId="2" borderId="32" xfId="0" applyFill="1" applyBorder="1" applyAlignment="1">
      <alignment horizontal="center" vertical="center"/>
    </xf>
    <xf numFmtId="181" fontId="0" fillId="2" borderId="5" xfId="0" applyNumberFormat="1" applyFill="1" applyBorder="1" applyAlignment="1">
      <alignment horizontal="center" vertical="center"/>
    </xf>
    <xf numFmtId="181" fontId="0" fillId="2" borderId="13" xfId="0" applyNumberFormat="1" applyFill="1" applyBorder="1" applyAlignment="1">
      <alignment horizontal="center" vertical="center"/>
    </xf>
    <xf numFmtId="0" fontId="6" fillId="2" borderId="0" xfId="0" applyFont="1" applyFill="1" applyAlignment="1">
      <alignment horizontal="left" vertical="center"/>
    </xf>
    <xf numFmtId="49" fontId="6" fillId="2" borderId="0" xfId="0" applyNumberFormat="1" applyFont="1" applyFill="1" applyAlignment="1">
      <alignment horizontal="left" vertical="center"/>
    </xf>
    <xf numFmtId="0" fontId="4" fillId="0" borderId="0" xfId="0" applyFont="1" applyAlignment="1">
      <alignment horizontal="left" vertical="center"/>
    </xf>
    <xf numFmtId="0" fontId="1" fillId="0" borderId="0" xfId="0" quotePrefix="1" applyFont="1" applyAlignment="1">
      <alignment horizontal="left" vertical="center"/>
    </xf>
    <xf numFmtId="0" fontId="1" fillId="0" borderId="0" xfId="0" quotePrefix="1" applyFont="1">
      <alignment vertical="center"/>
    </xf>
    <xf numFmtId="0" fontId="0" fillId="0" borderId="0" xfId="0" quotePrefix="1">
      <alignment vertical="center"/>
    </xf>
    <xf numFmtId="0" fontId="0" fillId="0" borderId="0" xfId="0" applyAlignment="1">
      <alignment horizontal="left" vertical="center"/>
    </xf>
    <xf numFmtId="0" fontId="0" fillId="0" borderId="0" xfId="0" quotePrefix="1" applyAlignment="1">
      <alignment horizontal="left" vertical="center"/>
    </xf>
    <xf numFmtId="0" fontId="0" fillId="2" borderId="8" xfId="0" applyFill="1" applyBorder="1" applyAlignment="1">
      <alignment horizontal="left" vertical="center"/>
    </xf>
    <xf numFmtId="0" fontId="0" fillId="2" borderId="5" xfId="0" quotePrefix="1" applyFill="1" applyBorder="1" applyAlignment="1">
      <alignment horizontal="center" vertical="center"/>
    </xf>
    <xf numFmtId="0" fontId="14" fillId="0" borderId="0" xfId="0" applyFont="1">
      <alignment vertical="center"/>
    </xf>
    <xf numFmtId="0" fontId="14" fillId="0" borderId="0" xfId="0" applyFont="1" applyAlignment="1">
      <alignment vertical="center" shrinkToFit="1"/>
    </xf>
    <xf numFmtId="0" fontId="14" fillId="0" borderId="0" xfId="0" applyFont="1" applyAlignment="1">
      <alignment horizontal="left" vertical="center" indent="1"/>
    </xf>
    <xf numFmtId="176" fontId="8" fillId="2" borderId="47" xfId="0" applyNumberFormat="1" applyFont="1" applyFill="1" applyBorder="1" applyAlignment="1">
      <alignment horizontal="center" vertical="center"/>
    </xf>
    <xf numFmtId="181" fontId="0" fillId="7" borderId="35" xfId="0" applyNumberFormat="1" applyFill="1" applyBorder="1" applyAlignment="1">
      <alignment horizontal="center" vertical="center"/>
    </xf>
    <xf numFmtId="0" fontId="1" fillId="0" borderId="0" xfId="0" applyFont="1" applyProtection="1">
      <alignment vertical="center"/>
      <protection locked="0"/>
    </xf>
    <xf numFmtId="0" fontId="1" fillId="0" borderId="0" xfId="0" applyFont="1" applyAlignment="1" applyProtection="1">
      <alignment horizontal="left" vertical="center" indent="1"/>
      <protection locked="0"/>
    </xf>
    <xf numFmtId="0" fontId="1"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15" fillId="0" borderId="0" xfId="0" applyFont="1" applyProtection="1">
      <alignment vertical="center"/>
      <protection locked="0"/>
    </xf>
    <xf numFmtId="0" fontId="0" fillId="0" borderId="5" xfId="0"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7" fillId="0" borderId="5" xfId="0" applyFont="1" applyBorder="1" applyAlignment="1" applyProtection="1">
      <alignment horizontal="left" vertical="center" wrapText="1"/>
      <protection locked="0"/>
    </xf>
    <xf numFmtId="0" fontId="0" fillId="0" borderId="0" xfId="0" applyAlignment="1" applyProtection="1">
      <alignment horizontal="left" vertical="center" indent="1"/>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6" fillId="0" borderId="0" xfId="0" quotePrefix="1" applyFont="1" applyAlignment="1" applyProtection="1">
      <alignment horizontal="left" vertical="center"/>
      <protection locked="0"/>
    </xf>
    <xf numFmtId="0" fontId="0" fillId="0" borderId="5" xfId="0" applyBorder="1" applyAlignment="1" applyProtection="1">
      <alignment horizontal="left" vertical="center" wrapText="1"/>
      <protection locked="0"/>
    </xf>
    <xf numFmtId="0" fontId="10" fillId="0" borderId="0" xfId="0" applyFont="1" applyAlignment="1" applyProtection="1">
      <alignment vertical="center" wrapText="1"/>
      <protection locked="0"/>
    </xf>
    <xf numFmtId="0" fontId="0" fillId="0" borderId="68"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5" xfId="0" applyBorder="1" applyProtection="1">
      <alignment vertical="center"/>
      <protection locked="0"/>
    </xf>
    <xf numFmtId="0" fontId="7" fillId="0" borderId="5" xfId="0" applyFont="1" applyBorder="1" applyAlignment="1" applyProtection="1">
      <alignment vertical="center" wrapText="1"/>
      <protection locked="0"/>
    </xf>
    <xf numFmtId="0" fontId="13" fillId="0" borderId="35" xfId="0" applyFont="1" applyBorder="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0" fillId="0" borderId="5" xfId="0" applyBorder="1" applyAlignment="1" applyProtection="1">
      <alignment vertical="center" wrapText="1"/>
      <protection locked="0"/>
    </xf>
    <xf numFmtId="0" fontId="8" fillId="0" borderId="61" xfId="0" applyFont="1" applyBorder="1" applyProtection="1">
      <alignment vertical="center"/>
      <protection locked="0"/>
    </xf>
    <xf numFmtId="0" fontId="8" fillId="0" borderId="64" xfId="0" applyFont="1" applyBorder="1" applyProtection="1">
      <alignment vertical="center"/>
      <protection locked="0"/>
    </xf>
    <xf numFmtId="0" fontId="8" fillId="7" borderId="83" xfId="0" applyFont="1" applyFill="1" applyBorder="1" applyAlignment="1" applyProtection="1">
      <alignment horizontal="center" vertical="center" wrapText="1"/>
      <protection locked="0"/>
    </xf>
    <xf numFmtId="0" fontId="19" fillId="0" borderId="83" xfId="0" applyFont="1" applyBorder="1" applyAlignment="1" applyProtection="1">
      <alignment horizontal="center" vertical="center"/>
      <protection locked="0"/>
    </xf>
    <xf numFmtId="0" fontId="8" fillId="0" borderId="84" xfId="0" applyFont="1" applyBorder="1" applyAlignment="1" applyProtection="1">
      <alignment horizontal="center" vertical="center"/>
      <protection locked="0"/>
    </xf>
    <xf numFmtId="0" fontId="8" fillId="0" borderId="37" xfId="0" applyFont="1" applyBorder="1" applyProtection="1">
      <alignment vertical="center"/>
      <protection locked="0"/>
    </xf>
    <xf numFmtId="0" fontId="8" fillId="0" borderId="1" xfId="0" applyFont="1" applyBorder="1" applyProtection="1">
      <alignment vertical="center"/>
      <protection locked="0"/>
    </xf>
    <xf numFmtId="0" fontId="8" fillId="7" borderId="13" xfId="0" applyFont="1" applyFill="1" applyBorder="1" applyAlignment="1" applyProtection="1">
      <alignment horizontal="center" vertical="center" wrapText="1"/>
      <protection locked="0"/>
    </xf>
    <xf numFmtId="183" fontId="8" fillId="0" borderId="13" xfId="0" applyNumberFormat="1"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center" vertical="center"/>
      <protection locked="0"/>
    </xf>
    <xf numFmtId="181" fontId="8" fillId="7" borderId="5" xfId="0" applyNumberFormat="1" applyFont="1" applyFill="1" applyBorder="1" applyAlignment="1" applyProtection="1">
      <alignment horizontal="center" vertical="center"/>
      <protection locked="0"/>
    </xf>
    <xf numFmtId="185" fontId="8" fillId="0" borderId="13" xfId="0" applyNumberFormat="1"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0" fillId="0" borderId="5" xfId="0"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1" fontId="8" fillId="7" borderId="5" xfId="0" quotePrefix="1" applyNumberFormat="1" applyFont="1" applyFill="1" applyBorder="1" applyAlignment="1" applyProtection="1">
      <alignment horizontal="center" vertical="center"/>
      <protection locked="0"/>
    </xf>
    <xf numFmtId="184" fontId="8" fillId="0" borderId="13" xfId="0" applyNumberFormat="1"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8" fillId="7" borderId="5" xfId="0" applyFont="1" applyFill="1" applyBorder="1" applyAlignment="1" applyProtection="1">
      <alignment horizontal="center" vertical="center" shrinkToFit="1"/>
      <protection locked="0"/>
    </xf>
    <xf numFmtId="0" fontId="14" fillId="0" borderId="0" xfId="0" applyFont="1" applyAlignment="1" applyProtection="1">
      <alignment horizontal="center" vertical="center"/>
      <protection locked="0"/>
    </xf>
    <xf numFmtId="0" fontId="8" fillId="7" borderId="5" xfId="0" applyFont="1" applyFill="1" applyBorder="1" applyAlignment="1" applyProtection="1">
      <alignment horizontal="center" vertical="center"/>
      <protection locked="0"/>
    </xf>
    <xf numFmtId="1" fontId="8" fillId="7" borderId="5" xfId="0" applyNumberFormat="1" applyFont="1" applyFill="1" applyBorder="1" applyAlignment="1" applyProtection="1">
      <alignment horizontal="center" vertical="center"/>
      <protection locked="0"/>
    </xf>
    <xf numFmtId="181" fontId="8" fillId="0" borderId="32" xfId="0" applyNumberFormat="1" applyFont="1" applyBorder="1" applyAlignment="1" applyProtection="1">
      <alignment horizontal="center" vertical="center"/>
      <protection locked="0"/>
    </xf>
    <xf numFmtId="38" fontId="8" fillId="7" borderId="5" xfId="1" applyFont="1" applyFill="1" applyBorder="1" applyAlignment="1" applyProtection="1">
      <alignment horizontal="center" vertical="center"/>
      <protection locked="0"/>
    </xf>
    <xf numFmtId="186" fontId="8" fillId="0" borderId="13" xfId="1" applyNumberFormat="1" applyFont="1" applyBorder="1" applyAlignment="1" applyProtection="1">
      <alignment horizontal="center" vertical="center"/>
      <protection locked="0"/>
    </xf>
    <xf numFmtId="38" fontId="8" fillId="0" borderId="32" xfId="1" applyFont="1" applyBorder="1" applyAlignment="1" applyProtection="1">
      <alignment horizontal="center" vertical="center"/>
      <protection locked="0"/>
    </xf>
    <xf numFmtId="38" fontId="0" fillId="0" borderId="0" xfId="1" applyFont="1" applyBorder="1" applyAlignment="1" applyProtection="1">
      <alignment horizontal="center" vertical="center"/>
      <protection locked="0"/>
    </xf>
    <xf numFmtId="9" fontId="8" fillId="7" borderId="5" xfId="1" applyNumberFormat="1" applyFont="1" applyFill="1" applyBorder="1" applyAlignment="1" applyProtection="1">
      <alignment horizontal="center" vertical="center"/>
      <protection locked="0"/>
    </xf>
    <xf numFmtId="9" fontId="8" fillId="7" borderId="13" xfId="2" applyFont="1" applyFill="1" applyBorder="1" applyAlignment="1" applyProtection="1">
      <alignment horizontal="center" vertical="center"/>
      <protection locked="0"/>
    </xf>
    <xf numFmtId="9" fontId="8" fillId="0" borderId="32" xfId="1" applyNumberFormat="1" applyFont="1" applyBorder="1" applyAlignment="1" applyProtection="1">
      <alignment horizontal="center" vertical="center"/>
      <protection locked="0"/>
    </xf>
    <xf numFmtId="0" fontId="8" fillId="0" borderId="8" xfId="0" applyFont="1" applyBorder="1" applyAlignment="1" applyProtection="1">
      <alignment horizontal="left" vertical="center" wrapText="1" shrinkToFit="1"/>
      <protection locked="0"/>
    </xf>
    <xf numFmtId="186" fontId="8" fillId="8" borderId="5" xfId="1" applyNumberFormat="1" applyFont="1" applyFill="1" applyBorder="1" applyAlignment="1" applyProtection="1">
      <alignment horizontal="center" vertical="center"/>
      <protection locked="0"/>
    </xf>
    <xf numFmtId="38" fontId="8" fillId="8" borderId="13" xfId="0" applyNumberFormat="1" applyFont="1" applyFill="1" applyBorder="1" applyAlignment="1" applyProtection="1">
      <alignment horizontal="center" vertical="center"/>
      <protection locked="0"/>
    </xf>
    <xf numFmtId="186" fontId="8" fillId="0" borderId="32" xfId="1" applyNumberFormat="1" applyFont="1" applyFill="1" applyBorder="1" applyAlignment="1" applyProtection="1">
      <alignment horizontal="center" vertical="center"/>
      <protection locked="0"/>
    </xf>
    <xf numFmtId="9" fontId="0" fillId="0" borderId="0" xfId="1" applyNumberFormat="1" applyFont="1" applyBorder="1" applyAlignment="1" applyProtection="1">
      <alignment horizontal="center" vertical="center"/>
      <protection locked="0"/>
    </xf>
    <xf numFmtId="182" fontId="8" fillId="7" borderId="5" xfId="1" applyNumberFormat="1" applyFont="1" applyFill="1" applyBorder="1" applyAlignment="1" applyProtection="1">
      <alignment horizontal="center" vertical="center"/>
      <protection locked="0"/>
    </xf>
    <xf numFmtId="182" fontId="8" fillId="0" borderId="32" xfId="1" applyNumberFormat="1" applyFont="1" applyBorder="1" applyAlignment="1" applyProtection="1">
      <alignment horizontal="center" vertical="center"/>
      <protection locked="0"/>
    </xf>
    <xf numFmtId="0" fontId="8" fillId="0" borderId="41" xfId="0" applyFont="1" applyBorder="1" applyAlignment="1" applyProtection="1">
      <alignment horizontal="left" vertical="center"/>
      <protection locked="0"/>
    </xf>
    <xf numFmtId="0" fontId="8" fillId="0" borderId="42" xfId="0" applyFont="1" applyBorder="1" applyAlignment="1" applyProtection="1">
      <alignment horizontal="center" vertical="center"/>
      <protection locked="0"/>
    </xf>
    <xf numFmtId="180" fontId="8" fillId="8" borderId="2" xfId="0" applyNumberFormat="1" applyFont="1" applyFill="1" applyBorder="1" applyAlignment="1" applyProtection="1">
      <alignment horizontal="center" vertical="center"/>
      <protection locked="0"/>
    </xf>
    <xf numFmtId="0" fontId="8" fillId="8" borderId="13" xfId="0" applyFont="1" applyFill="1" applyBorder="1" applyAlignment="1" applyProtection="1">
      <alignment horizontal="center" vertical="center"/>
      <protection locked="0"/>
    </xf>
    <xf numFmtId="180" fontId="8" fillId="0" borderId="39" xfId="0" applyNumberFormat="1" applyFont="1" applyBorder="1" applyAlignment="1" applyProtection="1">
      <alignment horizontal="center" vertical="center"/>
      <protection locked="0"/>
    </xf>
    <xf numFmtId="0" fontId="0" fillId="0" borderId="5" xfId="0" applyBorder="1" applyAlignment="1" applyProtection="1">
      <alignment horizontal="left" vertical="center" shrinkToFit="1"/>
      <protection locked="0"/>
    </xf>
    <xf numFmtId="0" fontId="8" fillId="9" borderId="8" xfId="0" applyFont="1" applyFill="1" applyBorder="1" applyAlignment="1" applyProtection="1">
      <alignment horizontal="left" vertical="center" wrapText="1"/>
      <protection locked="0"/>
    </xf>
    <xf numFmtId="0" fontId="8" fillId="9" borderId="9" xfId="0" applyFont="1" applyFill="1" applyBorder="1" applyAlignment="1" applyProtection="1">
      <alignment horizontal="center" vertical="center"/>
      <protection locked="0"/>
    </xf>
    <xf numFmtId="187" fontId="8" fillId="9" borderId="5" xfId="0" applyNumberFormat="1" applyFont="1" applyFill="1" applyBorder="1" applyAlignment="1" applyProtection="1">
      <alignment horizontal="center" vertical="center"/>
      <protection locked="0"/>
    </xf>
    <xf numFmtId="177" fontId="8" fillId="9" borderId="5" xfId="0" applyNumberFormat="1" applyFont="1" applyFill="1" applyBorder="1" applyAlignment="1" applyProtection="1">
      <alignment horizontal="center" vertical="center"/>
      <protection locked="0"/>
    </xf>
    <xf numFmtId="180" fontId="14" fillId="0" borderId="0" xfId="0" applyNumberFormat="1" applyFont="1" applyAlignment="1" applyProtection="1">
      <alignment horizontal="center" vertical="center"/>
      <protection locked="0"/>
    </xf>
    <xf numFmtId="38" fontId="8" fillId="0" borderId="13" xfId="1" applyFont="1" applyBorder="1" applyAlignment="1" applyProtection="1">
      <alignment horizontal="center" vertical="center"/>
      <protection locked="0"/>
    </xf>
    <xf numFmtId="177" fontId="0" fillId="0" borderId="0" xfId="0" applyNumberFormat="1" applyAlignment="1" applyProtection="1">
      <alignment horizontal="center" vertical="center"/>
      <protection locked="0"/>
    </xf>
    <xf numFmtId="187" fontId="8" fillId="8" borderId="5" xfId="1" applyNumberFormat="1" applyFont="1" applyFill="1" applyBorder="1" applyAlignment="1" applyProtection="1">
      <alignment horizontal="center" vertical="center"/>
      <protection locked="0"/>
    </xf>
    <xf numFmtId="38" fontId="8" fillId="8" borderId="5" xfId="1" applyFont="1" applyFill="1" applyBorder="1" applyAlignment="1" applyProtection="1">
      <alignment horizontal="center" vertical="center"/>
      <protection locked="0"/>
    </xf>
    <xf numFmtId="178" fontId="8" fillId="7" borderId="5" xfId="1" applyNumberFormat="1" applyFont="1" applyFill="1" applyBorder="1" applyAlignment="1" applyProtection="1">
      <alignment horizontal="center" vertical="center"/>
      <protection locked="0"/>
    </xf>
    <xf numFmtId="178" fontId="8" fillId="0" borderId="5" xfId="1" applyNumberFormat="1" applyFont="1" applyFill="1" applyBorder="1" applyAlignment="1" applyProtection="1">
      <alignment horizontal="center" vertical="center"/>
      <protection locked="0"/>
    </xf>
    <xf numFmtId="178" fontId="8" fillId="0" borderId="32" xfId="1" applyNumberFormat="1" applyFont="1" applyFill="1" applyBorder="1" applyAlignment="1" applyProtection="1">
      <alignment horizontal="center" vertical="center"/>
      <protection locked="0"/>
    </xf>
    <xf numFmtId="38" fontId="8" fillId="8" borderId="13" xfId="1" applyFont="1" applyFill="1" applyBorder="1" applyAlignment="1" applyProtection="1">
      <alignment horizontal="center" vertical="center"/>
      <protection locked="0"/>
    </xf>
    <xf numFmtId="38" fontId="8" fillId="0" borderId="32" xfId="1" applyFont="1" applyFill="1" applyBorder="1" applyAlignment="1" applyProtection="1">
      <alignment horizontal="center" vertical="center"/>
      <protection locked="0"/>
    </xf>
    <xf numFmtId="0" fontId="8" fillId="9" borderId="33" xfId="0" applyFont="1" applyFill="1" applyBorder="1" applyAlignment="1" applyProtection="1">
      <alignment horizontal="left" vertical="center" wrapText="1"/>
      <protection locked="0"/>
    </xf>
    <xf numFmtId="0" fontId="8" fillId="9" borderId="34" xfId="0" applyFont="1" applyFill="1" applyBorder="1" applyAlignment="1" applyProtection="1">
      <alignment horizontal="center" vertical="center"/>
      <protection locked="0"/>
    </xf>
    <xf numFmtId="181" fontId="8" fillId="9" borderId="35" xfId="0" applyNumberFormat="1" applyFont="1" applyFill="1" applyBorder="1" applyAlignment="1" applyProtection="1">
      <alignment horizontal="center" vertical="center"/>
      <protection locked="0"/>
    </xf>
    <xf numFmtId="0" fontId="8" fillId="9" borderId="35" xfId="0" applyFont="1" applyFill="1" applyBorder="1" applyAlignment="1" applyProtection="1">
      <alignment horizontal="center" vertical="center"/>
      <protection locked="0"/>
    </xf>
    <xf numFmtId="187" fontId="8" fillId="9" borderId="36" xfId="0" applyNumberFormat="1" applyFont="1" applyFill="1" applyBorder="1" applyAlignment="1" applyProtection="1">
      <alignment horizontal="center" vertical="center"/>
      <protection locked="0"/>
    </xf>
    <xf numFmtId="178" fontId="0" fillId="0" borderId="0" xfId="1" applyNumberFormat="1" applyFont="1" applyBorder="1" applyAlignment="1" applyProtection="1">
      <alignment horizontal="center" vertical="center"/>
      <protection locked="0"/>
    </xf>
    <xf numFmtId="0" fontId="8" fillId="0" borderId="0" xfId="0" applyFont="1" applyProtection="1">
      <alignment vertical="center"/>
      <protection locked="0"/>
    </xf>
    <xf numFmtId="0" fontId="8" fillId="0" borderId="10" xfId="0" applyFont="1" applyBorder="1" applyAlignment="1" applyProtection="1">
      <alignment horizontal="left" vertical="center"/>
      <protection locked="0"/>
    </xf>
    <xf numFmtId="0" fontId="9" fillId="0" borderId="44" xfId="0" applyFont="1" applyBorder="1" applyAlignment="1" applyProtection="1">
      <alignment horizontal="center" vertical="center" wrapText="1"/>
      <protection locked="0"/>
    </xf>
    <xf numFmtId="0" fontId="9" fillId="0" borderId="45" xfId="0" applyFont="1" applyBorder="1" applyAlignment="1" applyProtection="1">
      <alignment horizontal="center" vertical="center" wrapText="1"/>
      <protection locked="0"/>
    </xf>
    <xf numFmtId="0" fontId="9" fillId="0" borderId="46" xfId="0" applyFont="1" applyBorder="1" applyAlignment="1" applyProtection="1">
      <alignment horizontal="center" vertical="center" wrapText="1"/>
      <protection locked="0"/>
    </xf>
    <xf numFmtId="176" fontId="8" fillId="8" borderId="47" xfId="0" applyNumberFormat="1" applyFont="1" applyFill="1" applyBorder="1" applyAlignment="1" applyProtection="1">
      <alignment horizontal="center" vertical="center"/>
      <protection locked="0"/>
    </xf>
    <xf numFmtId="181" fontId="8" fillId="8" borderId="48" xfId="0" applyNumberFormat="1" applyFont="1" applyFill="1" applyBorder="1" applyAlignment="1" applyProtection="1">
      <alignment horizontal="center" vertical="center"/>
      <protection locked="0"/>
    </xf>
    <xf numFmtId="176" fontId="8" fillId="8" borderId="40" xfId="0" applyNumberFormat="1" applyFont="1" applyFill="1" applyBorder="1" applyAlignment="1" applyProtection="1">
      <alignment horizontal="center" vertical="center"/>
      <protection locked="0"/>
    </xf>
    <xf numFmtId="0" fontId="9" fillId="0" borderId="49" xfId="0" applyFont="1" applyBorder="1" applyAlignment="1" applyProtection="1">
      <alignment horizontal="center" vertical="center" wrapText="1"/>
      <protection locked="0"/>
    </xf>
    <xf numFmtId="0" fontId="9" fillId="0" borderId="50" xfId="0" applyFont="1" applyBorder="1" applyAlignment="1" applyProtection="1">
      <alignment horizontal="center" vertical="center" wrapText="1"/>
      <protection locked="0"/>
    </xf>
    <xf numFmtId="0" fontId="9" fillId="0" borderId="39" xfId="0" applyFont="1" applyBorder="1" applyAlignment="1" applyProtection="1">
      <alignment horizontal="center" vertical="center" wrapText="1"/>
      <protection locked="0"/>
    </xf>
    <xf numFmtId="176" fontId="8" fillId="8" borderId="51" xfId="0" applyNumberFormat="1" applyFont="1" applyFill="1" applyBorder="1" applyAlignment="1" applyProtection="1">
      <alignment horizontal="center" vertical="center"/>
      <protection locked="0"/>
    </xf>
    <xf numFmtId="176" fontId="8" fillId="8" borderId="52" xfId="0" applyNumberFormat="1" applyFont="1" applyFill="1" applyBorder="1" applyAlignment="1" applyProtection="1">
      <alignment horizontal="center" vertical="center"/>
      <protection locked="0"/>
    </xf>
    <xf numFmtId="176" fontId="8" fillId="8" borderId="53" xfId="0" applyNumberFormat="1" applyFont="1" applyFill="1" applyBorder="1" applyAlignment="1" applyProtection="1">
      <alignment horizontal="center" vertical="center"/>
      <protection locked="0"/>
    </xf>
    <xf numFmtId="176" fontId="9" fillId="0" borderId="46" xfId="0" applyNumberFormat="1" applyFont="1" applyBorder="1" applyAlignment="1" applyProtection="1">
      <alignment horizontal="center" vertical="center"/>
      <protection locked="0"/>
    </xf>
    <xf numFmtId="176" fontId="10" fillId="0" borderId="30" xfId="0" applyNumberFormat="1" applyFont="1" applyBorder="1" applyAlignment="1" applyProtection="1">
      <alignment horizontal="left" vertical="top" wrapText="1"/>
      <protection locked="0"/>
    </xf>
    <xf numFmtId="176" fontId="10" fillId="0" borderId="31" xfId="0" applyNumberFormat="1" applyFont="1" applyBorder="1" applyAlignment="1" applyProtection="1">
      <alignment horizontal="left" vertical="top" wrapText="1"/>
      <protection locked="0"/>
    </xf>
    <xf numFmtId="0" fontId="8" fillId="0" borderId="0" xfId="0" applyFont="1" applyAlignment="1" applyProtection="1">
      <alignment horizontal="left" vertical="center" indent="1"/>
      <protection locked="0"/>
    </xf>
    <xf numFmtId="0" fontId="9" fillId="0" borderId="0" xfId="0" applyFont="1" applyAlignment="1" applyProtection="1">
      <alignment horizontal="left" vertical="top" wrapText="1"/>
      <protection locked="0"/>
    </xf>
    <xf numFmtId="0" fontId="4" fillId="0" borderId="0" xfId="0" applyFont="1" applyAlignment="1" applyProtection="1">
      <alignment horizontal="left" vertical="center" indent="1"/>
      <protection locked="0"/>
    </xf>
    <xf numFmtId="0" fontId="4" fillId="0" borderId="1" xfId="0" applyFont="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1" fillId="0" borderId="1" xfId="0" applyFont="1" applyBorder="1" applyProtection="1">
      <alignmen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17" xfId="0" applyFont="1" applyBorder="1" applyProtection="1">
      <alignment vertical="center"/>
      <protection locked="0"/>
    </xf>
    <xf numFmtId="0" fontId="1" fillId="0" borderId="19" xfId="0" applyFont="1" applyBorder="1" applyProtection="1">
      <alignment vertical="center"/>
      <protection locked="0"/>
    </xf>
    <xf numFmtId="0" fontId="1" fillId="0" borderId="19" xfId="0" applyFont="1" applyBorder="1" applyAlignment="1" applyProtection="1">
      <alignment horizontal="left" vertical="center"/>
      <protection locked="0"/>
    </xf>
    <xf numFmtId="0" fontId="1" fillId="0" borderId="20" xfId="0" quotePrefix="1" applyFont="1" applyBorder="1" applyAlignment="1" applyProtection="1">
      <alignment horizontal="left" vertical="center"/>
      <protection locked="0"/>
    </xf>
    <xf numFmtId="0" fontId="1" fillId="0" borderId="21" xfId="0" applyFont="1" applyBorder="1" applyAlignment="1" applyProtection="1">
      <alignment horizontal="left" vertical="center"/>
      <protection locked="0"/>
    </xf>
    <xf numFmtId="0" fontId="18" fillId="0" borderId="54" xfId="0" quotePrefix="1" applyFont="1" applyBorder="1" applyAlignment="1" applyProtection="1">
      <alignment vertical="center" shrinkToFit="1"/>
      <protection locked="0"/>
    </xf>
    <xf numFmtId="0" fontId="18" fillId="0" borderId="55" xfId="0" applyFont="1" applyBorder="1" applyAlignment="1" applyProtection="1">
      <alignment horizontal="left" vertical="center"/>
      <protection locked="0"/>
    </xf>
    <xf numFmtId="0" fontId="1" fillId="0" borderId="20" xfId="0" quotePrefix="1" applyFont="1" applyBorder="1" applyProtection="1">
      <alignment vertical="center"/>
      <protection locked="0"/>
    </xf>
    <xf numFmtId="0" fontId="1" fillId="0" borderId="22" xfId="0" applyFont="1" applyBorder="1" applyAlignment="1" applyProtection="1">
      <alignment horizontal="left" vertical="center"/>
      <protection locked="0"/>
    </xf>
    <xf numFmtId="0" fontId="18" fillId="0" borderId="54" xfId="0" quotePrefix="1" applyFont="1" applyBorder="1" applyProtection="1">
      <alignment vertical="center"/>
      <protection locked="0"/>
    </xf>
    <xf numFmtId="0" fontId="18" fillId="0" borderId="20" xfId="0" quotePrefix="1" applyFont="1" applyBorder="1" applyAlignment="1" applyProtection="1">
      <alignment horizontal="left" vertical="center"/>
      <protection locked="0"/>
    </xf>
    <xf numFmtId="0" fontId="12" fillId="0" borderId="0" xfId="0" applyFont="1" applyAlignment="1" applyProtection="1">
      <alignment vertical="center" wrapText="1"/>
      <protection locked="0"/>
    </xf>
    <xf numFmtId="179" fontId="12" fillId="0" borderId="0" xfId="0" applyNumberFormat="1" applyFont="1" applyAlignment="1" applyProtection="1">
      <alignment horizontal="right" vertical="center" wrapText="1"/>
      <protection locked="0"/>
    </xf>
    <xf numFmtId="0" fontId="1" fillId="0" borderId="20" xfId="0" applyFont="1" applyBorder="1" applyAlignment="1" applyProtection="1">
      <alignment horizontal="left" vertical="center"/>
      <protection locked="0"/>
    </xf>
    <xf numFmtId="0" fontId="18" fillId="0" borderId="20" xfId="0" quotePrefix="1" applyFont="1" applyBorder="1" applyProtection="1">
      <alignment vertical="center"/>
      <protection locked="0"/>
    </xf>
    <xf numFmtId="0" fontId="18" fillId="0" borderId="22" xfId="0" applyFont="1" applyBorder="1" applyAlignment="1" applyProtection="1">
      <alignment horizontal="left" vertical="center"/>
      <protection locked="0"/>
    </xf>
    <xf numFmtId="0" fontId="12" fillId="0" borderId="0" xfId="0" applyFont="1" applyAlignment="1" applyProtection="1">
      <alignment horizontal="right" vertical="center" wrapText="1"/>
      <protection locked="0"/>
    </xf>
    <xf numFmtId="0" fontId="0" fillId="0" borderId="20" xfId="0" quotePrefix="1"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quotePrefix="1" applyBorder="1" applyProtection="1">
      <alignment vertical="center"/>
      <protection locked="0"/>
    </xf>
    <xf numFmtId="0" fontId="0" fillId="0" borderId="54" xfId="0" quotePrefix="1"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1" fillId="0" borderId="23" xfId="0" quotePrefix="1" applyFont="1" applyBorder="1" applyAlignment="1" applyProtection="1">
      <alignment horizontal="left" vertical="center"/>
      <protection locked="0"/>
    </xf>
    <xf numFmtId="0" fontId="1" fillId="0" borderId="24" xfId="0" applyFont="1" applyBorder="1" applyAlignment="1" applyProtection="1">
      <alignment horizontal="center" vertical="center"/>
      <protection locked="0"/>
    </xf>
    <xf numFmtId="0" fontId="0" fillId="0" borderId="22" xfId="0" applyBorder="1" applyAlignment="1" applyProtection="1">
      <alignment horizontal="left" vertical="center"/>
      <protection locked="0"/>
    </xf>
    <xf numFmtId="0" fontId="1" fillId="0" borderId="23" xfId="0" quotePrefix="1" applyFont="1" applyBorder="1" applyProtection="1">
      <alignment vertical="center"/>
      <protection locked="0"/>
    </xf>
    <xf numFmtId="0" fontId="1" fillId="0" borderId="25" xfId="0" applyFont="1" applyBorder="1" applyProtection="1">
      <alignment vertical="center"/>
      <protection locked="0"/>
    </xf>
    <xf numFmtId="0" fontId="1" fillId="0" borderId="0" xfId="0" applyFont="1" applyAlignment="1" applyProtection="1">
      <alignment horizontal="left" vertical="center"/>
      <protection locked="0"/>
    </xf>
    <xf numFmtId="0" fontId="14" fillId="0" borderId="0" xfId="0" applyFont="1" applyAlignment="1" applyProtection="1">
      <alignment horizontal="center" vertical="center" shrinkToFit="1"/>
      <protection locked="0"/>
    </xf>
    <xf numFmtId="0" fontId="14" fillId="0" borderId="2" xfId="0" applyFont="1" applyBorder="1" applyProtection="1">
      <alignment vertical="center"/>
      <protection locked="0"/>
    </xf>
    <xf numFmtId="0" fontId="14" fillId="0" borderId="2" xfId="0" applyFont="1" applyBorder="1" applyAlignment="1" applyProtection="1">
      <alignment vertical="center" shrinkToFit="1"/>
      <protection locked="0"/>
    </xf>
    <xf numFmtId="0" fontId="14" fillId="0" borderId="3" xfId="0" applyFont="1" applyBorder="1" applyProtection="1">
      <alignment vertical="center"/>
      <protection locked="0"/>
    </xf>
    <xf numFmtId="0" fontId="14" fillId="0" borderId="4" xfId="0" applyFont="1" applyBorder="1" applyAlignment="1" applyProtection="1">
      <alignment horizontal="left" vertical="center" indent="1"/>
      <protection locked="0"/>
    </xf>
    <xf numFmtId="0" fontId="14" fillId="0" borderId="4" xfId="0" applyFont="1" applyBorder="1" applyProtection="1">
      <alignment vertical="center"/>
      <protection locked="0"/>
    </xf>
    <xf numFmtId="0" fontId="0" fillId="0" borderId="0" xfId="0" applyAlignment="1" applyProtection="1">
      <alignment horizontal="center" vertical="center"/>
      <protection hidden="1"/>
    </xf>
    <xf numFmtId="0" fontId="0" fillId="0" borderId="0" xfId="0" applyProtection="1">
      <alignment vertical="center"/>
      <protection hidden="1"/>
    </xf>
    <xf numFmtId="0" fontId="0" fillId="0" borderId="77" xfId="0" applyBorder="1" applyAlignment="1" applyProtection="1">
      <alignment horizontal="center" vertical="center"/>
      <protection hidden="1"/>
    </xf>
    <xf numFmtId="0" fontId="0" fillId="0" borderId="83" xfId="0" applyBorder="1" applyAlignment="1" applyProtection="1">
      <alignment horizontal="center" vertical="center" shrinkToFit="1"/>
      <protection hidden="1"/>
    </xf>
    <xf numFmtId="0" fontId="0" fillId="0" borderId="84"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77" xfId="0" applyBorder="1" applyAlignment="1" applyProtection="1">
      <alignment horizontal="center" vertical="center" shrinkToFit="1"/>
      <protection hidden="1"/>
    </xf>
    <xf numFmtId="0" fontId="0" fillId="0" borderId="33" xfId="0" applyBorder="1" applyAlignment="1" applyProtection="1">
      <alignment horizontal="center" vertical="center"/>
      <protection hidden="1"/>
    </xf>
    <xf numFmtId="0" fontId="0" fillId="0" borderId="35" xfId="0" applyBorder="1" applyAlignment="1" applyProtection="1">
      <alignment horizontal="center" vertical="center" shrinkToFit="1"/>
      <protection hidden="1"/>
    </xf>
    <xf numFmtId="181" fontId="0" fillId="0" borderId="36" xfId="0" applyNumberFormat="1" applyBorder="1" applyAlignment="1" applyProtection="1">
      <alignment horizontal="center" vertical="center"/>
      <protection hidden="1"/>
    </xf>
    <xf numFmtId="181" fontId="0" fillId="0" borderId="9" xfId="0" applyNumberFormat="1" applyBorder="1" applyAlignment="1" applyProtection="1">
      <alignment horizontal="center" vertical="center"/>
      <protection hidden="1"/>
    </xf>
    <xf numFmtId="0" fontId="0" fillId="0" borderId="0" xfId="0" applyAlignment="1" applyProtection="1">
      <alignment horizontal="center" vertical="center" shrinkToFit="1"/>
      <protection hidden="1"/>
    </xf>
    <xf numFmtId="0" fontId="0" fillId="0" borderId="67"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33" xfId="0" applyBorder="1" applyProtection="1">
      <alignment vertical="center"/>
      <protection hidden="1"/>
    </xf>
    <xf numFmtId="0" fontId="0" fillId="0" borderId="34" xfId="0" applyBorder="1" applyAlignment="1" applyProtection="1">
      <alignment horizontal="center" vertical="center"/>
      <protection hidden="1"/>
    </xf>
    <xf numFmtId="0" fontId="0" fillId="0" borderId="28" xfId="0" applyBorder="1" applyProtection="1">
      <alignment vertical="center"/>
      <protection hidden="1"/>
    </xf>
    <xf numFmtId="0" fontId="0" fillId="3"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2" fontId="0" fillId="0" borderId="5" xfId="0" applyNumberFormat="1" applyBorder="1" applyAlignment="1" applyProtection="1">
      <alignment horizontal="center" vertical="center"/>
      <protection hidden="1"/>
    </xf>
    <xf numFmtId="181" fontId="0" fillId="0" borderId="5" xfId="0" applyNumberForma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181" fontId="0" fillId="0" borderId="5" xfId="0" applyNumberFormat="1" applyBorder="1" applyAlignment="1" applyProtection="1">
      <alignment horizontal="center" vertical="center" wrapText="1" shrinkToFit="1"/>
      <protection hidden="1"/>
    </xf>
    <xf numFmtId="2" fontId="0" fillId="0" borderId="5" xfId="0" applyNumberFormat="1" applyBorder="1" applyAlignment="1" applyProtection="1">
      <alignment horizontal="center" vertical="center" wrapText="1" shrinkToFit="1"/>
      <protection hidden="1"/>
    </xf>
    <xf numFmtId="0" fontId="0" fillId="0" borderId="0" xfId="0" quotePrefix="1" applyAlignment="1" applyProtection="1">
      <alignment horizontal="center" vertical="center"/>
      <protection hidden="1"/>
    </xf>
    <xf numFmtId="2" fontId="0" fillId="0" borderId="35" xfId="0" applyNumberFormat="1" applyBorder="1" applyAlignment="1" applyProtection="1">
      <alignment horizontal="center" vertical="center"/>
      <protection hidden="1"/>
    </xf>
    <xf numFmtId="181" fontId="0" fillId="0" borderId="35" xfId="0" applyNumberFormat="1"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6" fillId="0" borderId="0" xfId="0" applyFo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9" borderId="0" xfId="0" applyFont="1" applyFill="1" applyAlignment="1">
      <alignment horizontal="center" vertical="center"/>
    </xf>
    <xf numFmtId="0" fontId="21" fillId="9" borderId="0" xfId="0" applyFont="1" applyFill="1">
      <alignment vertical="center"/>
    </xf>
    <xf numFmtId="0" fontId="6" fillId="9" borderId="0" xfId="0" applyFont="1" applyFill="1" applyAlignment="1">
      <alignment horizontal="center" vertical="center"/>
    </xf>
    <xf numFmtId="0" fontId="21" fillId="0" borderId="0" xfId="0" applyFont="1">
      <alignment vertical="center"/>
    </xf>
    <xf numFmtId="0" fontId="21" fillId="0" borderId="0" xfId="0" applyFont="1" applyAlignment="1">
      <alignment horizontal="center" vertical="center" wrapText="1"/>
    </xf>
    <xf numFmtId="0" fontId="6" fillId="0" borderId="0" xfId="0" applyFont="1" applyAlignment="1">
      <alignment horizontal="center" vertical="center" wrapText="1"/>
    </xf>
    <xf numFmtId="181" fontId="6" fillId="0" borderId="0" xfId="0" applyNumberFormat="1" applyFont="1" applyAlignment="1">
      <alignment horizontal="center" vertical="center"/>
    </xf>
    <xf numFmtId="38" fontId="6" fillId="0" borderId="0" xfId="1" applyFont="1" applyAlignment="1">
      <alignment horizontal="center" vertical="center"/>
    </xf>
    <xf numFmtId="0" fontId="6" fillId="9" borderId="0" xfId="0" applyFont="1" applyFill="1">
      <alignment vertical="center"/>
    </xf>
    <xf numFmtId="0" fontId="8" fillId="0" borderId="0" xfId="0" applyFont="1" applyAlignment="1">
      <alignment horizontal="left" vertical="center"/>
    </xf>
    <xf numFmtId="0" fontId="6" fillId="0" borderId="0" xfId="0" applyFont="1" applyAlignment="1">
      <alignment vertical="top"/>
    </xf>
    <xf numFmtId="0" fontId="6" fillId="7" borderId="14" xfId="0" applyFont="1" applyFill="1" applyBorder="1">
      <alignment vertical="center"/>
    </xf>
    <xf numFmtId="0" fontId="6" fillId="10" borderId="14" xfId="0" applyFont="1" applyFill="1" applyBorder="1" applyAlignment="1">
      <alignment horizontal="right" vertical="center"/>
    </xf>
    <xf numFmtId="0" fontId="6" fillId="7" borderId="5" xfId="0" applyFont="1" applyFill="1" applyBorder="1" applyAlignment="1">
      <alignment horizontal="center" vertical="center"/>
    </xf>
    <xf numFmtId="0" fontId="21" fillId="7" borderId="5" xfId="0" applyFont="1" applyFill="1" applyBorder="1" applyAlignment="1">
      <alignment horizontal="center" vertical="center"/>
    </xf>
    <xf numFmtId="0" fontId="21" fillId="0" borderId="7" xfId="0" applyFont="1" applyBorder="1" applyAlignment="1">
      <alignment horizontal="center" vertical="center"/>
    </xf>
    <xf numFmtId="181" fontId="6" fillId="0" borderId="5" xfId="0" applyNumberFormat="1" applyFont="1" applyBorder="1" applyAlignment="1">
      <alignment horizontal="center" vertical="center"/>
    </xf>
    <xf numFmtId="0" fontId="6" fillId="0" borderId="5" xfId="0" applyFont="1" applyBorder="1" applyAlignment="1">
      <alignment horizontal="center" vertical="center" wrapText="1"/>
    </xf>
    <xf numFmtId="0" fontId="21" fillId="0" borderId="5" xfId="0" applyFont="1" applyBorder="1" applyAlignment="1">
      <alignment horizontal="center" vertical="center"/>
    </xf>
    <xf numFmtId="0" fontId="6" fillId="0" borderId="5" xfId="0" applyFont="1" applyBorder="1" applyAlignment="1">
      <alignment horizontal="center" vertical="center"/>
    </xf>
    <xf numFmtId="0" fontId="26" fillId="0" borderId="0" xfId="3" applyFont="1" applyAlignment="1" applyProtection="1">
      <alignment horizontal="left" vertical="center" wrapText="1" readingOrder="1"/>
      <protection hidden="1"/>
    </xf>
    <xf numFmtId="0" fontId="8" fillId="0" borderId="0" xfId="0" applyFont="1" applyAlignment="1" applyProtection="1">
      <alignment horizontal="center" vertical="center"/>
      <protection locked="0"/>
    </xf>
    <xf numFmtId="0" fontId="8" fillId="0" borderId="0" xfId="0" applyFont="1" applyAlignment="1" applyProtection="1">
      <alignment vertical="top"/>
      <protection locked="0"/>
    </xf>
    <xf numFmtId="0" fontId="8" fillId="0" borderId="0" xfId="0" applyFont="1" applyAlignment="1" applyProtection="1">
      <alignment horizontal="right" vertical="top"/>
      <protection locked="0"/>
    </xf>
    <xf numFmtId="0" fontId="19"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vertical="center" wrapText="1"/>
      <protection locked="0"/>
    </xf>
    <xf numFmtId="0" fontId="8" fillId="0" borderId="1" xfId="0" applyFont="1" applyBorder="1" applyAlignment="1" applyProtection="1">
      <alignment vertical="center" shrinkToFit="1"/>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50" xfId="0" applyFont="1" applyBorder="1" applyAlignment="1" applyProtection="1">
      <alignment horizontal="center" vertical="center" shrinkToFit="1"/>
      <protection locked="0"/>
    </xf>
    <xf numFmtId="0" fontId="8" fillId="0" borderId="66"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57" xfId="0" applyFont="1" applyBorder="1" applyAlignment="1" applyProtection="1">
      <alignment horizontal="center" vertical="center"/>
      <protection locked="0"/>
    </xf>
    <xf numFmtId="181" fontId="8" fillId="7" borderId="2" xfId="0" applyNumberFormat="1" applyFont="1" applyFill="1" applyBorder="1" applyAlignment="1" applyProtection="1">
      <alignment horizontal="center" vertical="center"/>
      <protection locked="0"/>
    </xf>
    <xf numFmtId="1" fontId="8" fillId="0" borderId="50" xfId="2" applyNumberFormat="1" applyFont="1" applyBorder="1" applyAlignment="1" applyProtection="1">
      <alignment horizontal="center" vertical="center"/>
      <protection locked="0"/>
    </xf>
    <xf numFmtId="0" fontId="8" fillId="0" borderId="63" xfId="0" applyFont="1" applyBorder="1" applyAlignment="1" applyProtection="1">
      <alignment horizontal="center" vertical="center"/>
      <protection locked="0"/>
    </xf>
    <xf numFmtId="181" fontId="8" fillId="7" borderId="3" xfId="0" applyNumberFormat="1" applyFont="1" applyFill="1" applyBorder="1" applyAlignment="1" applyProtection="1">
      <alignment horizontal="center" vertical="center"/>
      <protection locked="0"/>
    </xf>
    <xf numFmtId="0" fontId="8" fillId="0" borderId="79" xfId="2" applyNumberFormat="1"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181" fontId="8" fillId="7" borderId="4" xfId="0" applyNumberFormat="1" applyFont="1" applyFill="1" applyBorder="1" applyAlignment="1" applyProtection="1">
      <alignment horizontal="center" vertical="center"/>
      <protection locked="0"/>
    </xf>
    <xf numFmtId="0" fontId="8" fillId="0" borderId="48" xfId="2" applyNumberFormat="1"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66" xfId="0" applyFont="1" applyBorder="1" applyAlignment="1" applyProtection="1">
      <alignment horizontal="right" vertical="center"/>
      <protection locked="0"/>
    </xf>
    <xf numFmtId="1" fontId="19" fillId="10" borderId="5" xfId="2" applyNumberFormat="1" applyFont="1" applyFill="1" applyBorder="1" applyAlignment="1" applyProtection="1">
      <alignment horizontal="center" vertical="center"/>
      <protection locked="0"/>
    </xf>
    <xf numFmtId="0" fontId="0" fillId="0" borderId="0" xfId="0" applyAlignment="1" applyProtection="1">
      <alignment horizontal="center" vertical="center" shrinkToFit="1"/>
      <protection locked="0"/>
    </xf>
    <xf numFmtId="0" fontId="0" fillId="0" borderId="2" xfId="0" applyBorder="1" applyAlignment="1" applyProtection="1">
      <alignment vertical="center" shrinkToFit="1"/>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8" fillId="0" borderId="0" xfId="0" applyFont="1" applyProtection="1">
      <alignment vertical="center"/>
      <protection hidden="1"/>
    </xf>
    <xf numFmtId="0" fontId="0" fillId="11" borderId="0" xfId="0" applyFill="1" applyProtection="1">
      <alignment vertical="center"/>
      <protection hidden="1"/>
    </xf>
    <xf numFmtId="0" fontId="0" fillId="0" borderId="0" xfId="0" applyAlignment="1" applyProtection="1">
      <alignment horizontal="left" vertical="center"/>
      <protection hidden="1"/>
    </xf>
    <xf numFmtId="0" fontId="0" fillId="0" borderId="69" xfId="0" applyBorder="1" applyProtection="1">
      <alignment vertical="center"/>
      <protection hidden="1"/>
    </xf>
    <xf numFmtId="0" fontId="0" fillId="0" borderId="80" xfId="0" applyBorder="1" applyAlignment="1" applyProtection="1">
      <alignment horizontal="center" vertical="center" shrinkToFit="1"/>
      <protection hidden="1"/>
    </xf>
    <xf numFmtId="0" fontId="0" fillId="0" borderId="6" xfId="0" applyBorder="1" applyAlignment="1" applyProtection="1">
      <alignment horizontal="left" vertical="center"/>
      <protection hidden="1"/>
    </xf>
    <xf numFmtId="0" fontId="0" fillId="0" borderId="15" xfId="0" applyBorder="1" applyAlignment="1" applyProtection="1">
      <alignment horizontal="center" vertical="center"/>
      <protection hidden="1"/>
    </xf>
    <xf numFmtId="0" fontId="8" fillId="0" borderId="6" xfId="0" applyFont="1" applyBorder="1" applyProtection="1">
      <alignment vertical="center"/>
      <protection hidden="1"/>
    </xf>
    <xf numFmtId="0" fontId="0" fillId="0" borderId="6" xfId="0" applyBorder="1" applyProtection="1">
      <alignment vertical="center"/>
      <protection hidden="1"/>
    </xf>
    <xf numFmtId="0" fontId="0" fillId="4" borderId="6" xfId="0" applyFill="1" applyBorder="1" applyProtection="1">
      <alignment vertical="center"/>
      <protection hidden="1"/>
    </xf>
    <xf numFmtId="0" fontId="0" fillId="4" borderId="0" xfId="0" applyFill="1" applyProtection="1">
      <alignment vertical="center"/>
      <protection hidden="1"/>
    </xf>
    <xf numFmtId="0" fontId="0" fillId="4" borderId="15" xfId="0" applyFill="1" applyBorder="1" applyProtection="1">
      <alignment vertical="center"/>
      <protection hidden="1"/>
    </xf>
    <xf numFmtId="181" fontId="0" fillId="0" borderId="86" xfId="0" applyNumberFormat="1" applyBorder="1" applyAlignment="1" applyProtection="1">
      <alignment horizontal="center" vertical="center"/>
      <protection hidden="1"/>
    </xf>
    <xf numFmtId="0" fontId="0" fillId="0" borderId="37" xfId="0" applyBorder="1" applyAlignment="1" applyProtection="1">
      <alignment horizontal="left" vertical="center"/>
      <protection hidden="1"/>
    </xf>
    <xf numFmtId="0" fontId="0" fillId="0" borderId="1" xfId="0" applyBorder="1" applyAlignment="1" applyProtection="1">
      <alignment horizontal="center" vertical="center"/>
      <protection hidden="1"/>
    </xf>
    <xf numFmtId="0" fontId="0" fillId="0" borderId="81" xfId="0" applyBorder="1" applyProtection="1">
      <alignment vertical="center"/>
      <protection hidden="1"/>
    </xf>
    <xf numFmtId="0" fontId="0" fillId="12" borderId="17" xfId="0" applyFill="1" applyBorder="1" applyAlignment="1" applyProtection="1">
      <alignment horizontal="left" vertical="center"/>
      <protection hidden="1"/>
    </xf>
    <xf numFmtId="0" fontId="0" fillId="12" borderId="87" xfId="0" applyFill="1" applyBorder="1" applyAlignment="1" applyProtection="1">
      <alignment horizontal="left" vertical="center"/>
      <protection hidden="1"/>
    </xf>
    <xf numFmtId="0" fontId="0" fillId="13" borderId="17" xfId="0" applyFill="1" applyBorder="1" applyAlignment="1" applyProtection="1">
      <alignment horizontal="left" vertical="center"/>
      <protection hidden="1"/>
    </xf>
    <xf numFmtId="0" fontId="0" fillId="13" borderId="19" xfId="0" applyFill="1" applyBorder="1" applyProtection="1">
      <alignment vertical="center"/>
      <protection hidden="1"/>
    </xf>
    <xf numFmtId="0" fontId="0" fillId="0" borderId="88" xfId="0" applyBorder="1" applyAlignment="1" applyProtection="1">
      <alignment horizontal="left" vertical="center"/>
      <protection hidden="1"/>
    </xf>
    <xf numFmtId="0" fontId="8" fillId="0" borderId="15" xfId="0" applyFont="1" applyBorder="1" applyProtection="1">
      <alignment vertical="center"/>
      <protection hidden="1"/>
    </xf>
    <xf numFmtId="0" fontId="0" fillId="0" borderId="89" xfId="0" applyBorder="1" applyAlignment="1" applyProtection="1">
      <alignment horizontal="center" vertical="center"/>
      <protection hidden="1"/>
    </xf>
    <xf numFmtId="0" fontId="0" fillId="0" borderId="90" xfId="0" applyBorder="1" applyAlignment="1" applyProtection="1">
      <alignment horizontal="center" vertical="center"/>
      <protection hidden="1"/>
    </xf>
    <xf numFmtId="0" fontId="0" fillId="0" borderId="91" xfId="0" applyBorder="1" applyAlignment="1" applyProtection="1">
      <alignment horizontal="center" vertical="center" shrinkToFit="1"/>
      <protection hidden="1"/>
    </xf>
    <xf numFmtId="0" fontId="0" fillId="12" borderId="23" xfId="0" applyFill="1" applyBorder="1" applyAlignment="1" applyProtection="1">
      <alignment horizontal="center" vertical="center" shrinkToFit="1"/>
      <protection hidden="1"/>
    </xf>
    <xf numFmtId="0" fontId="0" fillId="12" borderId="92" xfId="0" applyFill="1" applyBorder="1" applyAlignment="1" applyProtection="1">
      <alignment horizontal="center" vertical="center" shrinkToFit="1"/>
      <protection hidden="1"/>
    </xf>
    <xf numFmtId="0" fontId="0" fillId="13" borderId="23" xfId="0" applyFill="1" applyBorder="1" applyAlignment="1" applyProtection="1">
      <alignment horizontal="center" vertical="center" shrinkToFit="1"/>
      <protection hidden="1"/>
    </xf>
    <xf numFmtId="0" fontId="0" fillId="13" borderId="25" xfId="0" applyFill="1" applyBorder="1" applyAlignment="1" applyProtection="1">
      <alignment horizontal="center" vertical="center" shrinkToFit="1"/>
      <protection hidden="1"/>
    </xf>
    <xf numFmtId="0" fontId="0" fillId="0" borderId="93" xfId="0" applyBorder="1" applyAlignment="1" applyProtection="1">
      <alignment horizontal="center" vertical="center"/>
      <protection hidden="1"/>
    </xf>
    <xf numFmtId="181" fontId="0" fillId="0" borderId="94" xfId="0" applyNumberFormat="1" applyBorder="1" applyAlignment="1" applyProtection="1">
      <alignment horizontal="center" vertical="center"/>
      <protection hidden="1"/>
    </xf>
    <xf numFmtId="0" fontId="0" fillId="0" borderId="88" xfId="0" applyBorder="1" applyAlignment="1" applyProtection="1">
      <alignment horizontal="center" vertical="center"/>
      <protection hidden="1"/>
    </xf>
    <xf numFmtId="0" fontId="0" fillId="0" borderId="95" xfId="0" applyBorder="1" applyAlignment="1" applyProtection="1">
      <alignment horizontal="center" vertical="center"/>
      <protection hidden="1"/>
    </xf>
    <xf numFmtId="1" fontId="13" fillId="0" borderId="86" xfId="0" applyNumberFormat="1" applyFont="1" applyBorder="1" applyAlignment="1" applyProtection="1">
      <alignment horizontal="center" vertical="center"/>
      <protection hidden="1"/>
    </xf>
    <xf numFmtId="0" fontId="0" fillId="12" borderId="96" xfId="0" applyFill="1" applyBorder="1" applyAlignment="1" applyProtection="1">
      <alignment horizontal="center" vertical="center"/>
      <protection hidden="1"/>
    </xf>
    <xf numFmtId="0" fontId="0" fillId="12" borderId="95" xfId="0" applyFill="1" applyBorder="1" applyAlignment="1" applyProtection="1">
      <alignment horizontal="center" vertical="center"/>
      <protection hidden="1"/>
    </xf>
    <xf numFmtId="0" fontId="0" fillId="13" borderId="17" xfId="0" applyFill="1" applyBorder="1" applyAlignment="1" applyProtection="1">
      <alignment horizontal="center" vertical="center"/>
      <protection hidden="1"/>
    </xf>
    <xf numFmtId="0" fontId="0" fillId="13" borderId="19" xfId="0" applyFill="1" applyBorder="1" applyAlignment="1" applyProtection="1">
      <alignment horizontal="center" vertical="center"/>
      <protection hidden="1"/>
    </xf>
    <xf numFmtId="0" fontId="0" fillId="0" borderId="97" xfId="0" applyBorder="1" applyAlignment="1" applyProtection="1">
      <alignment horizontal="center" vertical="center"/>
      <protection hidden="1"/>
    </xf>
    <xf numFmtId="1" fontId="13" fillId="0" borderId="94" xfId="0" applyNumberFormat="1" applyFont="1" applyBorder="1" applyAlignment="1" applyProtection="1">
      <alignment horizontal="center" vertical="center"/>
      <protection hidden="1"/>
    </xf>
    <xf numFmtId="0" fontId="0" fillId="12" borderId="20" xfId="0" applyFill="1" applyBorder="1" applyAlignment="1" applyProtection="1">
      <alignment horizontal="center" vertical="center"/>
      <protection hidden="1"/>
    </xf>
    <xf numFmtId="0" fontId="0" fillId="12" borderId="97" xfId="0" applyFill="1" applyBorder="1" applyAlignment="1" applyProtection="1">
      <alignment horizontal="center" vertical="center"/>
      <protection hidden="1"/>
    </xf>
    <xf numFmtId="0" fontId="0" fillId="13" borderId="20" xfId="0" applyFill="1" applyBorder="1" applyAlignment="1" applyProtection="1">
      <alignment horizontal="center" vertical="center"/>
      <protection hidden="1"/>
    </xf>
    <xf numFmtId="0" fontId="0" fillId="13" borderId="22" xfId="0" applyFill="1" applyBorder="1" applyAlignment="1" applyProtection="1">
      <alignment horizontal="center" vertical="center"/>
      <protection hidden="1"/>
    </xf>
    <xf numFmtId="1" fontId="0" fillId="12" borderId="97" xfId="0" applyNumberFormat="1" applyFill="1" applyBorder="1" applyAlignment="1" applyProtection="1">
      <alignment horizontal="center" vertical="center"/>
      <protection hidden="1"/>
    </xf>
    <xf numFmtId="0" fontId="0" fillId="0" borderId="98" xfId="0" applyBorder="1" applyAlignment="1" applyProtection="1">
      <alignment horizontal="center" vertical="center"/>
      <protection hidden="1"/>
    </xf>
    <xf numFmtId="181" fontId="0" fillId="0" borderId="99" xfId="0" applyNumberFormat="1" applyBorder="1" applyAlignment="1" applyProtection="1">
      <alignment horizontal="center" vertical="center"/>
      <protection hidden="1"/>
    </xf>
    <xf numFmtId="0" fontId="0" fillId="0" borderId="100" xfId="0" applyBorder="1" applyAlignment="1" applyProtection="1">
      <alignment horizontal="center" vertical="center"/>
      <protection hidden="1"/>
    </xf>
    <xf numFmtId="1" fontId="13" fillId="0" borderId="99" xfId="0" applyNumberFormat="1" applyFont="1" applyBorder="1" applyAlignment="1" applyProtection="1">
      <alignment horizontal="center" vertical="center"/>
      <protection hidden="1"/>
    </xf>
    <xf numFmtId="0" fontId="0" fillId="12" borderId="23" xfId="0" applyFill="1" applyBorder="1" applyAlignment="1" applyProtection="1">
      <alignment horizontal="center" vertical="center"/>
      <protection hidden="1"/>
    </xf>
    <xf numFmtId="0" fontId="0" fillId="12" borderId="92" xfId="0" applyFill="1" applyBorder="1" applyAlignment="1" applyProtection="1">
      <alignment horizontal="center" vertical="center"/>
      <protection hidden="1"/>
    </xf>
    <xf numFmtId="0" fontId="0" fillId="13" borderId="23" xfId="0" applyFill="1" applyBorder="1" applyAlignment="1" applyProtection="1">
      <alignment horizontal="center" vertical="center"/>
      <protection hidden="1"/>
    </xf>
    <xf numFmtId="0" fontId="0" fillId="13" borderId="25" xfId="0" applyFill="1" applyBorder="1" applyAlignment="1" applyProtection="1">
      <alignment horizontal="center" vertical="center"/>
      <protection hidden="1"/>
    </xf>
    <xf numFmtId="0" fontId="0" fillId="0" borderId="29" xfId="0" applyBorder="1" applyAlignment="1" applyProtection="1">
      <alignment horizontal="center" vertical="center" shrinkToFit="1"/>
      <protection hidden="1"/>
    </xf>
    <xf numFmtId="1" fontId="13" fillId="0" borderId="59" xfId="2" applyNumberFormat="1" applyFont="1" applyBorder="1" applyAlignment="1" applyProtection="1">
      <alignment horizontal="center" vertical="center"/>
      <protection hidden="1"/>
    </xf>
    <xf numFmtId="1" fontId="13" fillId="0" borderId="0" xfId="2" applyNumberFormat="1" applyFont="1" applyBorder="1" applyAlignment="1" applyProtection="1">
      <alignment horizontal="center" vertical="center"/>
      <protection hidden="1"/>
    </xf>
    <xf numFmtId="0" fontId="9" fillId="0" borderId="0" xfId="0" applyFont="1" applyAlignment="1" applyProtection="1">
      <alignment horizontal="left" vertical="center"/>
      <protection hidden="1"/>
    </xf>
    <xf numFmtId="0" fontId="0" fillId="0" borderId="0" xfId="0" applyAlignment="1" applyProtection="1">
      <alignment vertical="center" wrapText="1"/>
      <protection hidden="1"/>
    </xf>
    <xf numFmtId="0" fontId="0" fillId="12" borderId="101" xfId="0" applyFill="1" applyBorder="1" applyAlignment="1" applyProtection="1">
      <alignment horizontal="left" vertical="center"/>
      <protection hidden="1"/>
    </xf>
    <xf numFmtId="0" fontId="0" fillId="12" borderId="102" xfId="0" applyFill="1" applyBorder="1" applyProtection="1">
      <alignment vertical="center"/>
      <protection hidden="1"/>
    </xf>
    <xf numFmtId="0" fontId="0" fillId="12" borderId="103" xfId="0" applyFill="1" applyBorder="1" applyProtection="1">
      <alignment vertical="center"/>
      <protection hidden="1"/>
    </xf>
    <xf numFmtId="0" fontId="0" fillId="12" borderId="104" xfId="0" applyFill="1" applyBorder="1" applyProtection="1">
      <alignment vertical="center"/>
      <protection hidden="1"/>
    </xf>
    <xf numFmtId="0" fontId="0" fillId="12" borderId="105" xfId="0" applyFill="1" applyBorder="1" applyProtection="1">
      <alignment vertical="center"/>
      <protection hidden="1"/>
    </xf>
    <xf numFmtId="0" fontId="0" fillId="12" borderId="106" xfId="0" applyFill="1" applyBorder="1" applyProtection="1">
      <alignment vertical="center"/>
      <protection hidden="1"/>
    </xf>
    <xf numFmtId="0" fontId="0" fillId="12" borderId="25" xfId="0" applyFill="1" applyBorder="1" applyAlignment="1" applyProtection="1">
      <alignment horizontal="center" vertical="center"/>
      <protection hidden="1"/>
    </xf>
    <xf numFmtId="0" fontId="0" fillId="12" borderId="107" xfId="0" applyFill="1" applyBorder="1" applyAlignment="1" applyProtection="1">
      <alignment horizontal="center" vertical="center"/>
      <protection hidden="1"/>
    </xf>
    <xf numFmtId="0" fontId="0" fillId="12" borderId="108" xfId="0" applyFill="1" applyBorder="1" applyAlignment="1" applyProtection="1">
      <alignment horizontal="center" vertical="center"/>
      <protection hidden="1"/>
    </xf>
    <xf numFmtId="0" fontId="0" fillId="12" borderId="88" xfId="0" applyFill="1" applyBorder="1" applyProtection="1">
      <alignment vertical="center"/>
      <protection hidden="1"/>
    </xf>
    <xf numFmtId="0" fontId="0" fillId="12" borderId="109" xfId="0" applyFill="1" applyBorder="1" applyAlignment="1" applyProtection="1">
      <alignment horizontal="center" vertical="center"/>
      <protection hidden="1"/>
    </xf>
    <xf numFmtId="0" fontId="0" fillId="12" borderId="110" xfId="0" applyFill="1" applyBorder="1" applyAlignment="1" applyProtection="1">
      <alignment horizontal="center" vertical="center"/>
      <protection hidden="1"/>
    </xf>
    <xf numFmtId="0" fontId="0" fillId="12" borderId="86" xfId="0" applyFill="1" applyBorder="1" applyAlignment="1" applyProtection="1">
      <alignment horizontal="center" vertical="center"/>
      <protection hidden="1"/>
    </xf>
    <xf numFmtId="0" fontId="0" fillId="12" borderId="93" xfId="0" applyFill="1" applyBorder="1" applyProtection="1">
      <alignment vertical="center"/>
      <protection hidden="1"/>
    </xf>
    <xf numFmtId="0" fontId="0" fillId="12" borderId="22" xfId="0" applyFill="1" applyBorder="1" applyAlignment="1" applyProtection="1">
      <alignment horizontal="center" vertical="center"/>
      <protection hidden="1"/>
    </xf>
    <xf numFmtId="0" fontId="0" fillId="12" borderId="111" xfId="0" applyFill="1" applyBorder="1" applyAlignment="1" applyProtection="1">
      <alignment horizontal="center" vertical="center"/>
      <protection hidden="1"/>
    </xf>
    <xf numFmtId="0" fontId="0" fillId="12" borderId="94" xfId="0" applyFill="1" applyBorder="1" applyAlignment="1" applyProtection="1">
      <alignment horizontal="center" vertical="center"/>
      <protection hidden="1"/>
    </xf>
    <xf numFmtId="0" fontId="0" fillId="12" borderId="98" xfId="0" applyFill="1" applyBorder="1" applyProtection="1">
      <alignment vertical="center"/>
      <protection hidden="1"/>
    </xf>
    <xf numFmtId="0" fontId="0" fillId="12" borderId="112" xfId="0" applyFill="1" applyBorder="1" applyAlignment="1" applyProtection="1">
      <alignment horizontal="center" vertical="center"/>
      <protection hidden="1"/>
    </xf>
    <xf numFmtId="0" fontId="0" fillId="12" borderId="113" xfId="0" applyFill="1" applyBorder="1" applyAlignment="1" applyProtection="1">
      <alignment horizontal="center" vertical="center"/>
      <protection hidden="1"/>
    </xf>
    <xf numFmtId="0" fontId="0" fillId="12" borderId="100" xfId="0" applyFill="1" applyBorder="1" applyAlignment="1" applyProtection="1">
      <alignment horizontal="center" vertical="center"/>
      <protection hidden="1"/>
    </xf>
    <xf numFmtId="0" fontId="0" fillId="12" borderId="99" xfId="0" applyFill="1" applyBorder="1" applyAlignment="1" applyProtection="1">
      <alignment horizontal="center" vertical="center"/>
      <protection hidden="1"/>
    </xf>
    <xf numFmtId="0" fontId="0" fillId="12" borderId="102" xfId="0" applyFill="1" applyBorder="1" applyAlignment="1" applyProtection="1">
      <alignment horizontal="center" vertical="center"/>
      <protection hidden="1"/>
    </xf>
    <xf numFmtId="0" fontId="0" fillId="12" borderId="103" xfId="0" applyFill="1" applyBorder="1" applyAlignment="1" applyProtection="1">
      <alignment horizontal="center" vertical="center"/>
      <protection hidden="1"/>
    </xf>
    <xf numFmtId="0" fontId="0" fillId="12" borderId="104" xfId="0" applyFill="1" applyBorder="1" applyAlignment="1" applyProtection="1">
      <alignment horizontal="center" vertical="center"/>
      <protection hidden="1"/>
    </xf>
    <xf numFmtId="0" fontId="0" fillId="12" borderId="105" xfId="0" applyFill="1" applyBorder="1" applyAlignment="1" applyProtection="1">
      <alignment horizontal="center" vertical="center"/>
      <protection hidden="1"/>
    </xf>
    <xf numFmtId="1" fontId="0" fillId="12" borderId="111" xfId="0" applyNumberFormat="1" applyFill="1" applyBorder="1" applyAlignment="1" applyProtection="1">
      <alignment horizontal="center" vertical="center"/>
      <protection hidden="1"/>
    </xf>
    <xf numFmtId="0" fontId="0" fillId="13" borderId="101" xfId="0" applyFill="1" applyBorder="1" applyAlignment="1" applyProtection="1">
      <alignment horizontal="left" vertical="center"/>
      <protection hidden="1"/>
    </xf>
    <xf numFmtId="0" fontId="0" fillId="13" borderId="102" xfId="0" applyFill="1" applyBorder="1" applyProtection="1">
      <alignment vertical="center"/>
      <protection hidden="1"/>
    </xf>
    <xf numFmtId="0" fontId="0" fillId="13" borderId="103" xfId="0" applyFill="1" applyBorder="1" applyProtection="1">
      <alignment vertical="center"/>
      <protection hidden="1"/>
    </xf>
    <xf numFmtId="0" fontId="0" fillId="13" borderId="104" xfId="0" applyFill="1" applyBorder="1" applyProtection="1">
      <alignment vertical="center"/>
      <protection hidden="1"/>
    </xf>
    <xf numFmtId="0" fontId="0" fillId="13" borderId="105" xfId="0" applyFill="1" applyBorder="1" applyProtection="1">
      <alignment vertical="center"/>
      <protection hidden="1"/>
    </xf>
    <xf numFmtId="0" fontId="0" fillId="13" borderId="106" xfId="0" applyFill="1" applyBorder="1" applyAlignment="1" applyProtection="1">
      <alignment horizontal="center" vertical="center"/>
      <protection hidden="1"/>
    </xf>
    <xf numFmtId="0" fontId="0" fillId="13" borderId="107" xfId="0" applyFill="1" applyBorder="1" applyAlignment="1" applyProtection="1">
      <alignment horizontal="center" vertical="center"/>
      <protection hidden="1"/>
    </xf>
    <xf numFmtId="0" fontId="0" fillId="13" borderId="92" xfId="0" applyFill="1" applyBorder="1" applyAlignment="1" applyProtection="1">
      <alignment horizontal="center" vertical="center"/>
      <protection hidden="1"/>
    </xf>
    <xf numFmtId="0" fontId="0" fillId="13" borderId="108" xfId="0" applyFill="1" applyBorder="1" applyAlignment="1" applyProtection="1">
      <alignment horizontal="center" vertical="center"/>
      <protection hidden="1"/>
    </xf>
    <xf numFmtId="0" fontId="0" fillId="13" borderId="88" xfId="0" applyFill="1" applyBorder="1" applyAlignment="1" applyProtection="1">
      <alignment horizontal="center" vertical="center"/>
      <protection hidden="1"/>
    </xf>
    <xf numFmtId="0" fontId="0" fillId="13" borderId="109" xfId="0" applyFill="1" applyBorder="1" applyAlignment="1" applyProtection="1">
      <alignment horizontal="center" vertical="center"/>
      <protection hidden="1"/>
    </xf>
    <xf numFmtId="0" fontId="0" fillId="13" borderId="111" xfId="2" applyNumberFormat="1" applyFont="1" applyFill="1" applyBorder="1" applyAlignment="1" applyProtection="1">
      <alignment horizontal="center" vertical="center"/>
      <protection hidden="1"/>
    </xf>
    <xf numFmtId="0" fontId="0" fillId="13" borderId="97" xfId="2" applyNumberFormat="1" applyFont="1" applyFill="1" applyBorder="1" applyAlignment="1" applyProtection="1">
      <alignment horizontal="center" vertical="center"/>
      <protection hidden="1"/>
    </xf>
    <xf numFmtId="0" fontId="0" fillId="13" borderId="94" xfId="2" applyNumberFormat="1" applyFont="1" applyFill="1" applyBorder="1" applyAlignment="1" applyProtection="1">
      <alignment horizontal="center" vertical="center"/>
      <protection hidden="1"/>
    </xf>
    <xf numFmtId="0" fontId="0" fillId="13" borderId="93" xfId="0" applyFill="1" applyBorder="1" applyAlignment="1" applyProtection="1">
      <alignment horizontal="center" vertical="center"/>
      <protection hidden="1"/>
    </xf>
    <xf numFmtId="0" fontId="0" fillId="13" borderId="111" xfId="0" applyFill="1" applyBorder="1" applyAlignment="1" applyProtection="1">
      <alignment horizontal="center" vertical="center"/>
      <protection hidden="1"/>
    </xf>
    <xf numFmtId="0" fontId="0" fillId="13" borderId="98" xfId="0" applyFill="1" applyBorder="1" applyAlignment="1" applyProtection="1">
      <alignment horizontal="center" vertical="center"/>
      <protection hidden="1"/>
    </xf>
    <xf numFmtId="0" fontId="0" fillId="13" borderId="112" xfId="0" applyFill="1" applyBorder="1" applyAlignment="1" applyProtection="1">
      <alignment horizontal="center" vertical="center"/>
      <protection hidden="1"/>
    </xf>
    <xf numFmtId="0" fontId="0" fillId="13" borderId="113" xfId="0" applyFill="1" applyBorder="1" applyAlignment="1" applyProtection="1">
      <alignment horizontal="center" vertical="center"/>
      <protection hidden="1"/>
    </xf>
    <xf numFmtId="0" fontId="0" fillId="13" borderId="100" xfId="0" applyFill="1" applyBorder="1" applyAlignment="1" applyProtection="1">
      <alignment horizontal="center" vertical="center"/>
      <protection hidden="1"/>
    </xf>
    <xf numFmtId="0" fontId="0" fillId="13" borderId="99" xfId="0" applyFill="1" applyBorder="1" applyAlignment="1" applyProtection="1">
      <alignment horizontal="center" vertical="center"/>
      <protection hidden="1"/>
    </xf>
    <xf numFmtId="0" fontId="0" fillId="13" borderId="102" xfId="0" applyFill="1" applyBorder="1" applyAlignment="1" applyProtection="1">
      <alignment horizontal="center" vertical="center"/>
      <protection hidden="1"/>
    </xf>
    <xf numFmtId="0" fontId="0" fillId="13" borderId="103" xfId="0" applyFill="1" applyBorder="1" applyAlignment="1" applyProtection="1">
      <alignment horizontal="center" vertical="center"/>
      <protection hidden="1"/>
    </xf>
    <xf numFmtId="0" fontId="0" fillId="13" borderId="104" xfId="0" applyFill="1" applyBorder="1" applyAlignment="1" applyProtection="1">
      <alignment horizontal="center" vertical="center"/>
      <protection hidden="1"/>
    </xf>
    <xf numFmtId="0" fontId="0" fillId="13" borderId="105" xfId="0" applyFill="1" applyBorder="1" applyAlignment="1" applyProtection="1">
      <alignment horizontal="center" vertical="center"/>
      <protection hidden="1"/>
    </xf>
    <xf numFmtId="0" fontId="0" fillId="13" borderId="82" xfId="0" applyFill="1" applyBorder="1" applyAlignment="1" applyProtection="1">
      <alignment horizontal="center" vertical="center"/>
      <protection hidden="1"/>
    </xf>
    <xf numFmtId="0" fontId="0" fillId="13" borderId="55" xfId="0" applyFill="1" applyBorder="1" applyAlignment="1" applyProtection="1">
      <alignment horizontal="center" vertical="center"/>
      <protection hidden="1"/>
    </xf>
    <xf numFmtId="0" fontId="0" fillId="13" borderId="97" xfId="0" applyFill="1" applyBorder="1" applyAlignment="1" applyProtection="1">
      <alignment horizontal="center" vertical="center"/>
      <protection hidden="1"/>
    </xf>
    <xf numFmtId="0" fontId="0" fillId="13" borderId="94" xfId="0" applyFill="1" applyBorder="1" applyAlignment="1" applyProtection="1">
      <alignment horizontal="center" vertical="center"/>
      <protection hidden="1"/>
    </xf>
    <xf numFmtId="181" fontId="21" fillId="0" borderId="5" xfId="2" applyNumberFormat="1" applyFont="1" applyBorder="1" applyAlignment="1">
      <alignment horizontal="center" vertical="center"/>
    </xf>
    <xf numFmtId="181" fontId="6" fillId="0" borderId="5" xfId="2" applyNumberFormat="1" applyFont="1" applyBorder="1" applyAlignment="1">
      <alignment horizontal="center" vertical="center"/>
    </xf>
    <xf numFmtId="181" fontId="6" fillId="10" borderId="5" xfId="2" applyNumberFormat="1" applyFont="1" applyFill="1" applyBorder="1" applyAlignment="1">
      <alignment horizontal="center" vertical="center"/>
    </xf>
    <xf numFmtId="181" fontId="21" fillId="8" borderId="5" xfId="2" applyNumberFormat="1" applyFont="1" applyFill="1" applyBorder="1" applyAlignment="1">
      <alignment horizontal="center" vertical="center"/>
    </xf>
    <xf numFmtId="188" fontId="8" fillId="0" borderId="13" xfId="0" applyNumberFormat="1" applyFont="1" applyBorder="1" applyAlignment="1" applyProtection="1">
      <alignment horizontal="center" vertical="center"/>
      <protection locked="0"/>
    </xf>
    <xf numFmtId="177" fontId="8" fillId="9" borderId="32" xfId="0" applyNumberFormat="1" applyFont="1" applyFill="1" applyBorder="1" applyAlignment="1" applyProtection="1">
      <alignment horizontal="center" vertical="center"/>
      <protection locked="0"/>
    </xf>
    <xf numFmtId="0" fontId="27" fillId="0" borderId="0" xfId="0" applyFont="1">
      <alignment vertical="center"/>
    </xf>
    <xf numFmtId="0" fontId="28" fillId="0" borderId="0" xfId="0" applyFont="1" applyAlignment="1">
      <alignment horizontal="center" vertical="center"/>
    </xf>
    <xf numFmtId="0" fontId="28" fillId="0" borderId="0" xfId="0" applyFont="1" applyAlignment="1">
      <alignment horizontal="right" vertical="center"/>
    </xf>
    <xf numFmtId="0" fontId="28" fillId="0" borderId="0" xfId="0" applyFont="1">
      <alignment vertical="center"/>
    </xf>
    <xf numFmtId="0" fontId="27" fillId="0" borderId="15" xfId="0" applyFont="1" applyBorder="1">
      <alignment vertical="center"/>
    </xf>
    <xf numFmtId="0" fontId="28" fillId="0" borderId="72" xfId="0" applyFont="1" applyBorder="1" applyAlignment="1">
      <alignment horizontal="center" vertical="center"/>
    </xf>
    <xf numFmtId="0" fontId="28" fillId="0" borderId="2" xfId="0" applyFont="1" applyBorder="1" applyAlignment="1">
      <alignment horizontal="left" vertical="center"/>
    </xf>
    <xf numFmtId="0" fontId="28" fillId="0" borderId="39" xfId="0" applyFont="1" applyBorder="1" applyAlignment="1">
      <alignment horizontal="left" vertical="center"/>
    </xf>
    <xf numFmtId="0" fontId="28" fillId="0" borderId="4" xfId="0" applyFont="1" applyBorder="1" applyAlignment="1">
      <alignment vertical="center" shrinkToFit="1"/>
    </xf>
    <xf numFmtId="0" fontId="28" fillId="0" borderId="40" xfId="0" applyFont="1" applyBorder="1" applyAlignment="1">
      <alignment vertical="center" shrinkToFit="1"/>
    </xf>
    <xf numFmtId="0" fontId="28" fillId="0" borderId="133" xfId="0" applyFont="1" applyBorder="1" applyAlignment="1">
      <alignment horizontal="center" vertical="center" shrinkToFit="1"/>
    </xf>
    <xf numFmtId="0" fontId="28" fillId="0" borderId="134" xfId="0" applyFont="1" applyBorder="1" applyAlignment="1">
      <alignment horizontal="center" vertical="center" shrinkToFit="1"/>
    </xf>
    <xf numFmtId="0" fontId="28" fillId="0" borderId="136" xfId="0" applyFont="1" applyBorder="1" applyAlignment="1">
      <alignment horizontal="center" vertical="center" shrinkToFit="1"/>
    </xf>
    <xf numFmtId="0" fontId="28" fillId="14" borderId="137" xfId="0" applyFont="1" applyFill="1" applyBorder="1" applyAlignment="1">
      <alignment horizontal="center" vertical="center" shrinkToFit="1"/>
    </xf>
    <xf numFmtId="0" fontId="28" fillId="0" borderId="139" xfId="0" applyFont="1" applyBorder="1" applyAlignment="1">
      <alignment horizontal="center" vertical="center" shrinkToFit="1"/>
    </xf>
    <xf numFmtId="0" fontId="28" fillId="0" borderId="140" xfId="0" applyFont="1" applyBorder="1" applyAlignment="1">
      <alignment horizontal="center" vertical="center" wrapText="1" shrinkToFit="1"/>
    </xf>
    <xf numFmtId="0" fontId="28" fillId="14" borderId="141" xfId="0" applyFont="1" applyFill="1" applyBorder="1" applyAlignment="1">
      <alignment horizontal="center" vertical="center"/>
    </xf>
    <xf numFmtId="0" fontId="28" fillId="14" borderId="114" xfId="0" applyFont="1" applyFill="1" applyBorder="1" applyAlignment="1">
      <alignment horizontal="center" vertical="center"/>
    </xf>
    <xf numFmtId="0" fontId="28" fillId="0" borderId="30" xfId="0" applyFont="1" applyBorder="1" applyAlignment="1">
      <alignment horizontal="center" vertical="center" shrinkToFit="1"/>
    </xf>
    <xf numFmtId="0" fontId="28" fillId="14" borderId="31" xfId="0" applyFont="1" applyFill="1" applyBorder="1" applyAlignment="1">
      <alignment horizontal="center" vertical="center"/>
    </xf>
    <xf numFmtId="0" fontId="29" fillId="0" borderId="141" xfId="0" applyFont="1" applyBorder="1" applyAlignment="1">
      <alignment horizontal="center" vertical="center"/>
    </xf>
    <xf numFmtId="0" fontId="28" fillId="14" borderId="80" xfId="0" applyFont="1" applyFill="1" applyBorder="1" applyAlignment="1">
      <alignment horizontal="center" vertical="center"/>
    </xf>
    <xf numFmtId="0" fontId="28" fillId="0" borderId="140" xfId="0" applyFont="1" applyBorder="1" applyAlignment="1">
      <alignment vertical="center" wrapText="1"/>
    </xf>
    <xf numFmtId="0" fontId="28" fillId="0" borderId="76" xfId="0" applyFont="1" applyBorder="1" applyAlignment="1">
      <alignment vertical="center" wrapText="1"/>
    </xf>
    <xf numFmtId="0" fontId="28" fillId="0" borderId="50" xfId="0" applyFont="1" applyBorder="1" applyAlignment="1">
      <alignment vertical="center" wrapText="1"/>
    </xf>
    <xf numFmtId="0" fontId="28" fillId="0" borderId="2" xfId="0" applyFont="1" applyBorder="1" applyAlignment="1">
      <alignment vertical="center" wrapText="1"/>
    </xf>
    <xf numFmtId="38" fontId="28" fillId="0" borderId="4" xfId="1" applyFont="1" applyBorder="1" applyAlignment="1">
      <alignment vertical="center" wrapText="1"/>
    </xf>
    <xf numFmtId="0" fontId="28" fillId="0" borderId="2" xfId="0" applyFont="1" applyBorder="1" applyAlignment="1">
      <alignment horizontal="center" vertical="center" wrapText="1"/>
    </xf>
    <xf numFmtId="38" fontId="33" fillId="0" borderId="129" xfId="1" applyFont="1" applyBorder="1" applyAlignment="1">
      <alignment horizontal="center" vertical="center"/>
    </xf>
    <xf numFmtId="0" fontId="28" fillId="0" borderId="16" xfId="0" applyFont="1" applyBorder="1" applyAlignment="1">
      <alignment horizontal="left" vertical="center"/>
    </xf>
    <xf numFmtId="189" fontId="33" fillId="0" borderId="16" xfId="1" applyNumberFormat="1" applyFont="1" applyBorder="1" applyAlignment="1">
      <alignment horizontal="center" vertical="center"/>
    </xf>
    <xf numFmtId="38" fontId="33" fillId="0" borderId="16" xfId="1" applyFont="1" applyBorder="1" applyAlignment="1">
      <alignment horizontal="center" vertical="center"/>
    </xf>
    <xf numFmtId="0" fontId="28" fillId="0" borderId="16" xfId="0" applyFont="1" applyBorder="1" applyAlignment="1">
      <alignment vertical="center" wrapText="1"/>
    </xf>
    <xf numFmtId="0" fontId="28" fillId="0" borderId="0" xfId="0" applyFont="1" applyAlignment="1">
      <alignment horizontal="left" vertical="center"/>
    </xf>
    <xf numFmtId="189" fontId="33" fillId="0" borderId="0" xfId="1" applyNumberFormat="1" applyFont="1" applyAlignment="1">
      <alignment horizontal="center" vertical="center"/>
    </xf>
    <xf numFmtId="38" fontId="33" fillId="0" borderId="0" xfId="1" applyFont="1" applyAlignment="1">
      <alignment horizontal="center" vertical="center"/>
    </xf>
    <xf numFmtId="0" fontId="28" fillId="0" borderId="0" xfId="0" applyFont="1" applyAlignment="1">
      <alignment vertical="center" wrapText="1"/>
    </xf>
    <xf numFmtId="0" fontId="27" fillId="0" borderId="0" xfId="0" applyFont="1" applyAlignment="1">
      <alignment vertical="top"/>
    </xf>
    <xf numFmtId="0" fontId="28" fillId="0" borderId="0" xfId="0" applyFont="1" applyAlignment="1">
      <alignment vertical="top"/>
    </xf>
    <xf numFmtId="0" fontId="38" fillId="0" borderId="0" xfId="0" applyFont="1">
      <alignment vertical="center"/>
    </xf>
    <xf numFmtId="0" fontId="28" fillId="0" borderId="6" xfId="0" applyFont="1" applyBorder="1" applyAlignment="1">
      <alignment horizontal="center" vertical="top" wrapText="1"/>
    </xf>
    <xf numFmtId="0" fontId="39" fillId="0" borderId="0" xfId="0" applyFont="1">
      <alignment vertical="center"/>
    </xf>
    <xf numFmtId="0" fontId="28" fillId="0" borderId="6" xfId="0" applyFont="1" applyBorder="1" applyAlignment="1">
      <alignment vertical="top" wrapText="1"/>
    </xf>
    <xf numFmtId="0" fontId="29" fillId="0" borderId="6"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62" xfId="0" applyFont="1" applyBorder="1" applyAlignment="1">
      <alignment horizontal="center" vertical="center" wrapText="1"/>
    </xf>
    <xf numFmtId="0" fontId="29" fillId="0" borderId="0" xfId="0" applyFont="1">
      <alignment vertical="center"/>
    </xf>
    <xf numFmtId="0" fontId="29" fillId="0" borderId="6" xfId="0" applyFont="1" applyBorder="1" applyAlignment="1">
      <alignment horizontal="center" vertical="top" wrapText="1"/>
    </xf>
    <xf numFmtId="0" fontId="29" fillId="0" borderId="97" xfId="0" applyFont="1" applyBorder="1" applyAlignment="1">
      <alignment horizontal="center" vertical="center"/>
    </xf>
    <xf numFmtId="0" fontId="29" fillId="0" borderId="97" xfId="0" applyFont="1" applyBorder="1" applyAlignment="1">
      <alignment horizontal="center" vertical="center" wrapText="1"/>
    </xf>
    <xf numFmtId="0" fontId="10" fillId="0" borderId="94"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94" xfId="0" applyFont="1" applyBorder="1" applyAlignment="1">
      <alignment horizontal="center" vertical="center" wrapText="1"/>
    </xf>
    <xf numFmtId="9" fontId="29" fillId="0" borderId="97" xfId="2" applyFont="1" applyBorder="1" applyAlignment="1">
      <alignment horizontal="center" vertical="center" wrapText="1"/>
    </xf>
    <xf numFmtId="0" fontId="29" fillId="0" borderId="155" xfId="0" applyFont="1" applyBorder="1" applyAlignment="1">
      <alignment horizontal="center" vertical="center" wrapText="1"/>
    </xf>
    <xf numFmtId="0" fontId="41" fillId="0" borderId="0" xfId="0" applyFont="1">
      <alignment vertical="center"/>
    </xf>
    <xf numFmtId="0" fontId="44" fillId="0" borderId="0" xfId="0" applyFont="1">
      <alignment vertical="center"/>
    </xf>
    <xf numFmtId="0" fontId="1" fillId="0" borderId="6" xfId="0" applyFont="1" applyBorder="1">
      <alignment vertical="center"/>
    </xf>
    <xf numFmtId="0" fontId="1" fillId="0" borderId="15" xfId="0" applyFont="1" applyBorder="1">
      <alignment vertical="center"/>
    </xf>
    <xf numFmtId="0" fontId="1" fillId="0" borderId="11" xfId="0" applyFont="1" applyBorder="1" applyAlignment="1">
      <alignment horizontal="center" vertical="center"/>
    </xf>
    <xf numFmtId="0" fontId="1" fillId="0" borderId="156" xfId="0" applyFont="1" applyBorder="1">
      <alignment vertical="center"/>
    </xf>
    <xf numFmtId="0" fontId="1" fillId="0" borderId="156" xfId="0" applyFont="1" applyBorder="1" applyAlignment="1">
      <alignment horizontal="right" vertical="center"/>
    </xf>
    <xf numFmtId="0" fontId="1" fillId="0" borderId="157" xfId="0" applyFont="1" applyBorder="1">
      <alignment vertical="center"/>
    </xf>
    <xf numFmtId="0" fontId="1" fillId="0" borderId="79" xfId="0" applyFont="1" applyBorder="1">
      <alignment vertical="center"/>
    </xf>
    <xf numFmtId="0" fontId="1" fillId="0" borderId="63" xfId="0" applyFont="1" applyBorder="1">
      <alignment vertical="center"/>
    </xf>
    <xf numFmtId="0" fontId="1" fillId="0" borderId="1" xfId="0" applyFont="1" applyBorder="1">
      <alignment vertical="center"/>
    </xf>
    <xf numFmtId="0" fontId="1" fillId="0" borderId="158" xfId="0" applyFont="1" applyBorder="1">
      <alignment vertical="center"/>
    </xf>
    <xf numFmtId="0" fontId="1" fillId="0" borderId="66" xfId="0" applyFont="1" applyBorder="1">
      <alignment vertical="center"/>
    </xf>
    <xf numFmtId="0" fontId="1" fillId="0" borderId="5" xfId="0" applyFont="1" applyBorder="1" applyAlignment="1">
      <alignment horizontal="center" vertical="center"/>
    </xf>
    <xf numFmtId="0" fontId="1" fillId="2" borderId="159" xfId="0" applyFont="1" applyFill="1" applyBorder="1" applyAlignment="1">
      <alignment horizontal="center" vertical="center"/>
    </xf>
    <xf numFmtId="0" fontId="13" fillId="0" borderId="0" xfId="0" applyFont="1">
      <alignment vertical="center"/>
    </xf>
    <xf numFmtId="0" fontId="28" fillId="0" borderId="118" xfId="0" applyFont="1" applyBorder="1" applyAlignment="1">
      <alignment horizontal="center" vertical="center" shrinkToFit="1"/>
    </xf>
    <xf numFmtId="0" fontId="28" fillId="0" borderId="48" xfId="0" applyFont="1" applyBorder="1" applyAlignment="1">
      <alignment horizontal="center" vertical="center" shrinkToFit="1"/>
    </xf>
    <xf numFmtId="0" fontId="8" fillId="0" borderId="0" xfId="0" applyFont="1" applyAlignment="1">
      <alignment horizontal="center" vertical="center"/>
    </xf>
    <xf numFmtId="0" fontId="28" fillId="0" borderId="10" xfId="0" applyFont="1" applyBorder="1" applyAlignment="1">
      <alignment horizontal="right" vertical="center"/>
    </xf>
    <xf numFmtId="0" fontId="28" fillId="0" borderId="114"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72" xfId="0" applyFont="1" applyBorder="1" applyAlignment="1">
      <alignment horizontal="center" vertical="center"/>
    </xf>
    <xf numFmtId="0" fontId="28" fillId="0" borderId="76" xfId="0" applyFont="1" applyBorder="1" applyAlignment="1">
      <alignment horizontal="center" vertical="center"/>
    </xf>
    <xf numFmtId="0" fontId="28" fillId="0" borderId="130" xfId="0" applyFont="1" applyBorder="1" applyAlignment="1">
      <alignment horizontal="center" vertical="center"/>
    </xf>
    <xf numFmtId="0" fontId="28" fillId="0" borderId="115" xfId="0" applyFont="1" applyBorder="1">
      <alignment vertical="center"/>
    </xf>
    <xf numFmtId="0" fontId="28" fillId="0" borderId="45" xfId="0" applyFont="1" applyBorder="1">
      <alignment vertical="center"/>
    </xf>
    <xf numFmtId="0" fontId="28" fillId="0" borderId="116" xfId="0" applyFont="1" applyBorder="1">
      <alignment vertical="center"/>
    </xf>
    <xf numFmtId="0" fontId="28" fillId="0" borderId="117" xfId="0" applyFont="1" applyBorder="1">
      <alignment vertical="center"/>
    </xf>
    <xf numFmtId="0" fontId="28" fillId="0" borderId="118" xfId="0" applyFont="1" applyBorder="1" applyAlignment="1">
      <alignment vertical="center" shrinkToFit="1"/>
    </xf>
    <xf numFmtId="0" fontId="28" fillId="0" borderId="48" xfId="0" applyFont="1" applyBorder="1" applyAlignment="1">
      <alignment vertical="center" shrinkToFit="1"/>
    </xf>
    <xf numFmtId="0" fontId="28" fillId="0" borderId="60" xfId="0" applyFont="1" applyBorder="1" applyAlignment="1">
      <alignment vertical="center" shrinkToFit="1"/>
    </xf>
    <xf numFmtId="0" fontId="28" fillId="0" borderId="119" xfId="0" applyFont="1" applyBorder="1" applyAlignment="1">
      <alignment vertical="center" shrinkToFit="1"/>
    </xf>
    <xf numFmtId="0" fontId="28" fillId="0" borderId="120" xfId="0" applyFont="1" applyBorder="1" applyAlignment="1">
      <alignment horizontal="center" vertical="center" shrinkToFit="1"/>
    </xf>
    <xf numFmtId="0" fontId="28" fillId="0" borderId="121" xfId="0" applyFont="1" applyBorder="1" applyAlignment="1">
      <alignment horizontal="center" vertical="center" shrinkToFit="1"/>
    </xf>
    <xf numFmtId="0" fontId="28" fillId="0" borderId="122" xfId="0" applyFont="1" applyBorder="1" applyAlignment="1">
      <alignment horizontal="left" vertical="center" shrinkToFit="1"/>
    </xf>
    <xf numFmtId="0" fontId="28" fillId="0" borderId="50" xfId="0" applyFont="1" applyBorder="1" applyAlignment="1">
      <alignment horizontal="left" vertical="center" shrinkToFit="1"/>
    </xf>
    <xf numFmtId="0" fontId="28" fillId="0" borderId="57" xfId="0" applyFont="1" applyBorder="1" applyAlignment="1">
      <alignment horizontal="left" vertical="center" shrinkToFit="1"/>
    </xf>
    <xf numFmtId="0" fontId="28" fillId="0" borderId="123" xfId="0" applyFont="1" applyBorder="1" applyAlignment="1">
      <alignment horizontal="left" vertical="center" shrinkToFit="1"/>
    </xf>
    <xf numFmtId="0" fontId="28" fillId="0" borderId="124" xfId="0" applyFont="1" applyBorder="1" applyAlignment="1">
      <alignment horizontal="left" vertical="center" shrinkToFit="1"/>
    </xf>
    <xf numFmtId="0" fontId="28" fillId="0" borderId="52" xfId="0" applyFont="1" applyBorder="1" applyAlignment="1">
      <alignment horizontal="left" vertical="center" shrinkToFit="1"/>
    </xf>
    <xf numFmtId="0" fontId="28" fillId="0" borderId="125" xfId="0" applyFont="1" applyBorder="1" applyAlignment="1">
      <alignment horizontal="left" vertical="center" shrinkToFit="1"/>
    </xf>
    <xf numFmtId="0" fontId="28" fillId="0" borderId="126" xfId="0" applyFont="1" applyBorder="1" applyAlignment="1">
      <alignment horizontal="left" vertical="center" shrinkToFit="1"/>
    </xf>
    <xf numFmtId="0" fontId="13" fillId="0" borderId="127" xfId="0" applyFont="1" applyBorder="1" applyAlignment="1">
      <alignment horizontal="center" vertical="center"/>
    </xf>
    <xf numFmtId="0" fontId="13" fillId="0" borderId="128" xfId="0" applyFont="1" applyBorder="1" applyAlignment="1">
      <alignment horizontal="center" vertical="center"/>
    </xf>
    <xf numFmtId="0" fontId="28" fillId="0" borderId="122" xfId="0" applyFont="1" applyBorder="1" applyAlignment="1">
      <alignment horizontal="left" vertical="center"/>
    </xf>
    <xf numFmtId="0" fontId="28" fillId="0" borderId="50" xfId="0" applyFont="1" applyBorder="1" applyAlignment="1">
      <alignment horizontal="left" vertical="center"/>
    </xf>
    <xf numFmtId="0" fontId="28" fillId="0" borderId="2" xfId="0" applyFont="1" applyBorder="1" applyAlignment="1">
      <alignment horizontal="left" vertical="center"/>
    </xf>
    <xf numFmtId="0" fontId="28" fillId="0" borderId="39" xfId="0" applyFont="1" applyBorder="1" applyAlignment="1">
      <alignment horizontal="left" vertical="center"/>
    </xf>
    <xf numFmtId="0" fontId="28" fillId="0" borderId="52" xfId="0" applyFont="1" applyBorder="1" applyAlignment="1">
      <alignment horizontal="center" vertical="center" shrinkToFit="1"/>
    </xf>
    <xf numFmtId="0" fontId="28" fillId="0" borderId="129" xfId="0" applyFont="1" applyBorder="1" applyAlignment="1">
      <alignment horizontal="center" vertical="center" shrinkToFit="1"/>
    </xf>
    <xf numFmtId="0" fontId="28" fillId="0" borderId="53" xfId="0" applyFont="1" applyBorder="1" applyAlignment="1">
      <alignment horizontal="center" vertical="center" shrinkToFit="1"/>
    </xf>
    <xf numFmtId="0" fontId="0" fillId="0" borderId="127" xfId="0" applyBorder="1" applyAlignment="1">
      <alignment horizontal="center" vertical="center" wrapText="1"/>
    </xf>
    <xf numFmtId="0" fontId="0" fillId="0" borderId="128" xfId="0" applyBorder="1" applyAlignment="1">
      <alignment horizontal="center" vertical="center" wrapText="1"/>
    </xf>
    <xf numFmtId="0" fontId="28" fillId="0" borderId="57" xfId="0" applyFont="1" applyBorder="1" applyAlignment="1">
      <alignment horizontal="left" vertical="center"/>
    </xf>
    <xf numFmtId="0" fontId="28" fillId="0" borderId="123" xfId="0" applyFont="1" applyBorder="1" applyAlignment="1">
      <alignment horizontal="left" vertical="center"/>
    </xf>
    <xf numFmtId="0" fontId="28" fillId="0" borderId="124" xfId="0" applyFont="1" applyBorder="1" applyAlignment="1">
      <alignment horizontal="center" vertical="center" shrinkToFit="1"/>
    </xf>
    <xf numFmtId="0" fontId="28" fillId="0" borderId="125" xfId="0" applyFont="1" applyBorder="1" applyAlignment="1">
      <alignment horizontal="center" vertical="center" shrinkToFit="1"/>
    </xf>
    <xf numFmtId="0" fontId="28" fillId="0" borderId="126" xfId="0" applyFont="1" applyBorder="1" applyAlignment="1">
      <alignment horizontal="center" vertical="center" shrinkToFit="1"/>
    </xf>
    <xf numFmtId="0" fontId="28" fillId="0" borderId="72" xfId="0" applyFont="1" applyBorder="1" applyAlignment="1">
      <alignment horizontal="center" vertical="center" wrapText="1"/>
    </xf>
    <xf numFmtId="0" fontId="28" fillId="0" borderId="131" xfId="0" applyFont="1" applyBorder="1" applyAlignment="1">
      <alignment horizontal="center" vertical="center" shrinkToFit="1"/>
    </xf>
    <xf numFmtId="0" fontId="28" fillId="0" borderId="132" xfId="0" applyFont="1" applyBorder="1" applyAlignment="1">
      <alignment horizontal="center" vertical="center" shrinkToFit="1"/>
    </xf>
    <xf numFmtId="0" fontId="28" fillId="0" borderId="135" xfId="0" applyFont="1" applyBorder="1" applyAlignment="1">
      <alignment horizontal="left" vertical="center" shrinkToFit="1"/>
    </xf>
    <xf numFmtId="0" fontId="28" fillId="0" borderId="136" xfId="0" applyFont="1" applyBorder="1" applyAlignment="1">
      <alignment horizontal="left" vertical="center" shrinkToFit="1"/>
    </xf>
    <xf numFmtId="0" fontId="28" fillId="0" borderId="138" xfId="0" applyFont="1" applyBorder="1" applyAlignment="1">
      <alignment horizontal="left" vertical="center" shrinkToFit="1"/>
    </xf>
    <xf numFmtId="0" fontId="28" fillId="0" borderId="139" xfId="0" applyFont="1" applyBorder="1" applyAlignment="1">
      <alignment horizontal="left" vertical="center" shrinkToFit="1"/>
    </xf>
    <xf numFmtId="0" fontId="28" fillId="0" borderId="76" xfId="0" applyFont="1" applyBorder="1" applyAlignment="1">
      <alignment horizontal="center" vertical="center" wrapText="1"/>
    </xf>
    <xf numFmtId="0" fontId="28" fillId="0" borderId="130" xfId="0" applyFont="1" applyBorder="1" applyAlignment="1">
      <alignment horizontal="center" vertical="center" wrapText="1"/>
    </xf>
    <xf numFmtId="0" fontId="28" fillId="0" borderId="124" xfId="0" applyFont="1" applyBorder="1" applyAlignment="1">
      <alignment horizontal="left" vertical="center"/>
    </xf>
    <xf numFmtId="0" fontId="28" fillId="0" borderId="52" xfId="0" applyFont="1" applyBorder="1" applyAlignment="1">
      <alignment horizontal="left" vertical="center"/>
    </xf>
    <xf numFmtId="0" fontId="28" fillId="0" borderId="125" xfId="0" applyFont="1" applyBorder="1" applyAlignment="1">
      <alignment horizontal="left" vertical="center"/>
    </xf>
    <xf numFmtId="0" fontId="28" fillId="0" borderId="126" xfId="0" applyFont="1" applyBorder="1" applyAlignment="1">
      <alignment horizontal="left" vertical="center"/>
    </xf>
    <xf numFmtId="0" fontId="28" fillId="0" borderId="141" xfId="0" applyFont="1" applyBorder="1" applyAlignment="1">
      <alignment horizontal="center" vertical="center"/>
    </xf>
    <xf numFmtId="0" fontId="28" fillId="0" borderId="31" xfId="0" applyFont="1" applyBorder="1" applyAlignment="1">
      <alignment horizontal="center" vertical="center"/>
    </xf>
    <xf numFmtId="0" fontId="28" fillId="14" borderId="142" xfId="0" applyFont="1" applyFill="1" applyBorder="1" applyAlignment="1">
      <alignment horizontal="center" vertical="center"/>
    </xf>
    <xf numFmtId="0" fontId="28" fillId="14" borderId="114" xfId="0" applyFont="1" applyFill="1" applyBorder="1" applyAlignment="1">
      <alignment horizontal="center" vertical="center"/>
    </xf>
    <xf numFmtId="0" fontId="28" fillId="14" borderId="30" xfId="0" applyFont="1" applyFill="1" applyBorder="1" applyAlignment="1">
      <alignment horizontal="center" vertical="center"/>
    </xf>
    <xf numFmtId="0" fontId="29" fillId="0" borderId="142" xfId="0" applyFont="1" applyBorder="1" applyAlignment="1">
      <alignment horizontal="center" vertical="center"/>
    </xf>
    <xf numFmtId="0" fontId="9" fillId="0" borderId="30" xfId="0" applyFont="1" applyBorder="1" applyAlignment="1">
      <alignment horizontal="center" vertical="center"/>
    </xf>
    <xf numFmtId="0" fontId="28" fillId="0" borderId="140" xfId="0" applyFont="1" applyBorder="1" applyAlignment="1">
      <alignment horizontal="left" vertical="center" wrapText="1"/>
    </xf>
    <xf numFmtId="0" fontId="28" fillId="0" borderId="142" xfId="0" applyFont="1" applyBorder="1" applyAlignment="1">
      <alignment vertical="center" wrapText="1"/>
    </xf>
    <xf numFmtId="0" fontId="28" fillId="0" borderId="114" xfId="0" applyFont="1" applyBorder="1" applyAlignment="1">
      <alignment vertical="center" wrapText="1"/>
    </xf>
    <xf numFmtId="0" fontId="28" fillId="0" borderId="59" xfId="0" applyFont="1" applyBorder="1" applyAlignment="1">
      <alignment vertical="center" wrapText="1"/>
    </xf>
    <xf numFmtId="0" fontId="28" fillId="0" borderId="115" xfId="0" applyFont="1" applyBorder="1" applyAlignment="1">
      <alignment horizontal="left" vertical="center" wrapText="1"/>
    </xf>
    <xf numFmtId="0" fontId="28" fillId="0" borderId="117" xfId="0" applyFont="1" applyBorder="1" applyAlignment="1">
      <alignment horizontal="left" vertical="center" wrapText="1"/>
    </xf>
    <xf numFmtId="0" fontId="28" fillId="0" borderId="143" xfId="0" applyFont="1" applyBorder="1" applyAlignment="1">
      <alignment horizontal="left" vertical="center" shrinkToFit="1"/>
    </xf>
    <xf numFmtId="0" fontId="28" fillId="0" borderId="0" xfId="0" applyFont="1" applyAlignment="1">
      <alignment horizontal="left" vertical="top" wrapText="1"/>
    </xf>
    <xf numFmtId="0" fontId="28" fillId="0" borderId="142" xfId="0" applyFont="1" applyBorder="1" applyAlignment="1">
      <alignment horizontal="center" vertical="center"/>
    </xf>
    <xf numFmtId="0" fontId="28" fillId="0" borderId="114" xfId="0" applyFont="1" applyBorder="1" applyAlignment="1">
      <alignment horizontal="center" vertical="center"/>
    </xf>
    <xf numFmtId="0" fontId="28" fillId="0" borderId="59" xfId="0" applyFont="1" applyBorder="1" applyAlignment="1">
      <alignment horizontal="center" vertical="center"/>
    </xf>
    <xf numFmtId="0" fontId="28" fillId="0" borderId="10" xfId="0" applyFont="1" applyBorder="1" applyAlignment="1">
      <alignment vertical="center" wrapText="1"/>
    </xf>
    <xf numFmtId="0" fontId="28" fillId="0" borderId="144" xfId="0" applyFont="1" applyBorder="1" applyAlignment="1">
      <alignment vertical="center" wrapText="1"/>
    </xf>
    <xf numFmtId="0" fontId="28" fillId="0" borderId="127"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145"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6" xfId="0" applyFont="1" applyBorder="1" applyAlignment="1">
      <alignment horizontal="left" vertical="center" wrapText="1"/>
    </xf>
    <xf numFmtId="0" fontId="28" fillId="0" borderId="146" xfId="0" applyFont="1" applyBorder="1" applyAlignment="1">
      <alignment horizontal="left" vertical="center" wrapText="1"/>
    </xf>
    <xf numFmtId="189" fontId="33" fillId="0" borderId="79" xfId="1" applyNumberFormat="1" applyFont="1" applyBorder="1" applyAlignment="1">
      <alignment horizontal="center" vertical="center"/>
    </xf>
    <xf numFmtId="189" fontId="33" fillId="0" borderId="52" xfId="1" applyNumberFormat="1" applyFont="1" applyBorder="1" applyAlignment="1">
      <alignment horizontal="center" vertical="center"/>
    </xf>
    <xf numFmtId="189" fontId="33" fillId="0" borderId="3" xfId="1" applyNumberFormat="1" applyFont="1" applyBorder="1" applyAlignment="1">
      <alignment horizontal="center" vertical="center"/>
    </xf>
    <xf numFmtId="189" fontId="33" fillId="0" borderId="129" xfId="1" applyNumberFormat="1" applyFont="1" applyBorder="1" applyAlignment="1">
      <alignment horizontal="center" vertical="center"/>
    </xf>
    <xf numFmtId="187" fontId="33" fillId="0" borderId="3" xfId="1" applyNumberFormat="1" applyFont="1" applyBorder="1" applyAlignment="1">
      <alignment horizontal="center" vertical="center"/>
    </xf>
    <xf numFmtId="187" fontId="33" fillId="0" borderId="129" xfId="1" applyNumberFormat="1" applyFont="1" applyBorder="1" applyAlignment="1">
      <alignment horizontal="center" vertical="center"/>
    </xf>
    <xf numFmtId="38" fontId="28" fillId="0" borderId="146" xfId="1" applyFont="1" applyBorder="1" applyAlignment="1">
      <alignment vertical="center" wrapText="1"/>
    </xf>
    <xf numFmtId="38" fontId="28" fillId="0" borderId="53" xfId="1"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8" fillId="0" borderId="75" xfId="0" applyFont="1" applyBorder="1" applyAlignment="1">
      <alignment horizontal="left" vertical="center" wrapText="1"/>
    </xf>
    <xf numFmtId="0" fontId="8" fillId="0" borderId="76" xfId="0" applyFont="1" applyBorder="1" applyAlignment="1">
      <alignment horizontal="left" vertical="center" wrapText="1"/>
    </xf>
    <xf numFmtId="0" fontId="9" fillId="0" borderId="74" xfId="0" applyFont="1" applyBorder="1" applyAlignment="1">
      <alignment horizontal="center" vertical="center"/>
    </xf>
    <xf numFmtId="0" fontId="9" fillId="0" borderId="11" xfId="0" applyFont="1" applyBorder="1" applyAlignment="1">
      <alignment horizontal="center" vertical="center"/>
    </xf>
    <xf numFmtId="0" fontId="21" fillId="0" borderId="69" xfId="0" applyFont="1" applyBorder="1" applyAlignment="1">
      <alignment horizontal="center" vertical="center"/>
    </xf>
    <xf numFmtId="0" fontId="6" fillId="0" borderId="70" xfId="0" applyFont="1" applyBorder="1" applyAlignment="1">
      <alignment horizontal="center" vertical="center"/>
    </xf>
    <xf numFmtId="0" fontId="6" fillId="0" borderId="62" xfId="0" applyFont="1" applyBorder="1" applyAlignment="1">
      <alignment horizontal="center" vertical="center"/>
    </xf>
    <xf numFmtId="0" fontId="6" fillId="0" borderId="71" xfId="0" applyFont="1" applyBorder="1" applyAlignment="1">
      <alignment horizontal="center" vertical="center"/>
    </xf>
    <xf numFmtId="0" fontId="0" fillId="0" borderId="68" xfId="0" applyBorder="1" applyAlignment="1">
      <alignment horizontal="center" vertical="center" wrapText="1"/>
    </xf>
    <xf numFmtId="0" fontId="0" fillId="0" borderId="43" xfId="0" applyBorder="1" applyAlignment="1">
      <alignment horizontal="center" vertical="center" wrapText="1"/>
    </xf>
    <xf numFmtId="0" fontId="0" fillId="0" borderId="85" xfId="0" applyBorder="1" applyAlignment="1">
      <alignment horizontal="left" vertical="center" wrapText="1"/>
    </xf>
    <xf numFmtId="0" fontId="0" fillId="0" borderId="78" xfId="0" applyBorder="1" applyAlignment="1">
      <alignment horizontal="left" vertical="center" wrapText="1"/>
    </xf>
    <xf numFmtId="0" fontId="7" fillId="0" borderId="0" xfId="0" applyFont="1">
      <alignment vertical="center"/>
    </xf>
    <xf numFmtId="0" fontId="8" fillId="0" borderId="77" xfId="0" applyFont="1" applyBorder="1" applyAlignment="1">
      <alignment horizontal="left" vertical="center" wrapText="1"/>
    </xf>
    <xf numFmtId="0" fontId="8" fillId="0" borderId="33" xfId="0" applyFont="1" applyBorder="1" applyAlignment="1">
      <alignment horizontal="left" vertical="center" wrapText="1"/>
    </xf>
    <xf numFmtId="0" fontId="9" fillId="0" borderId="67" xfId="0" applyFont="1" applyBorder="1" applyAlignment="1">
      <alignment horizontal="center" vertical="center"/>
    </xf>
    <xf numFmtId="0" fontId="9" fillId="0" borderId="34" xfId="0" applyFont="1" applyBorder="1" applyAlignment="1">
      <alignment horizontal="center" vertical="center"/>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0" xfId="0" applyFont="1" applyAlignment="1" applyProtection="1">
      <alignment horizontal="center" vertical="center"/>
      <protection locked="0"/>
    </xf>
    <xf numFmtId="0" fontId="8" fillId="0" borderId="72" xfId="0" applyFont="1" applyBorder="1" applyAlignment="1">
      <alignment horizontal="left" vertical="center" wrapText="1"/>
    </xf>
    <xf numFmtId="0" fontId="8" fillId="0" borderId="73" xfId="0" applyFont="1" applyBorder="1" applyAlignment="1">
      <alignment horizontal="left" vertical="center" wrapText="1"/>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6" fillId="6" borderId="0" xfId="0" applyFont="1" applyFill="1" applyAlignment="1">
      <alignment horizontal="center" vertical="center"/>
    </xf>
    <xf numFmtId="0" fontId="0" fillId="6" borderId="0" xfId="0" applyFill="1" applyAlignment="1">
      <alignment horizontal="center" vertical="center"/>
    </xf>
    <xf numFmtId="0" fontId="1" fillId="0" borderId="0" xfId="0" applyFont="1" applyAlignment="1">
      <alignment horizontal="left" vertical="center" wrapText="1"/>
    </xf>
    <xf numFmtId="0" fontId="9" fillId="0" borderId="0" xfId="0" applyFont="1" applyAlignment="1">
      <alignment horizontal="left" vertical="top" wrapText="1"/>
    </xf>
    <xf numFmtId="0" fontId="0" fillId="0" borderId="42" xfId="0" applyBorder="1" applyAlignment="1">
      <alignment horizontal="left" vertical="center"/>
    </xf>
    <xf numFmtId="0" fontId="0" fillId="0" borderId="13" xfId="0" applyBorder="1" applyAlignment="1">
      <alignment horizontal="left" vertical="center"/>
    </xf>
    <xf numFmtId="0" fontId="7" fillId="0" borderId="42" xfId="0" applyFont="1" applyBorder="1" applyAlignment="1">
      <alignment horizontal="left" vertical="center" wrapText="1"/>
    </xf>
    <xf numFmtId="0" fontId="7" fillId="0" borderId="13" xfId="0" applyFont="1" applyBorder="1" applyAlignment="1">
      <alignment horizontal="left" vertical="center" wrapText="1"/>
    </xf>
    <xf numFmtId="0" fontId="21" fillId="0" borderId="69" xfId="0" applyFont="1" applyBorder="1" applyAlignment="1">
      <alignment horizontal="center" vertical="center" wrapText="1"/>
    </xf>
    <xf numFmtId="0" fontId="6" fillId="5" borderId="0" xfId="0" applyFont="1" applyFill="1" applyAlignment="1">
      <alignment horizontal="center" vertical="center"/>
    </xf>
    <xf numFmtId="0" fontId="0" fillId="5" borderId="0" xfId="0" applyFill="1" applyAlignment="1">
      <alignment horizontal="center" vertical="center"/>
    </xf>
    <xf numFmtId="0" fontId="0" fillId="0" borderId="5" xfId="0" applyBorder="1" applyAlignment="1" applyProtection="1">
      <alignment horizontal="left" vertical="center" wrapText="1"/>
      <protection locked="0"/>
    </xf>
    <xf numFmtId="0" fontId="0" fillId="0" borderId="5" xfId="0" applyBorder="1" applyAlignment="1" applyProtection="1">
      <alignment horizontal="left" vertical="center"/>
      <protection locked="0"/>
    </xf>
    <xf numFmtId="0" fontId="7" fillId="0" borderId="5" xfId="0" applyFont="1" applyBorder="1" applyAlignment="1" applyProtection="1">
      <alignment horizontal="left" vertical="center" wrapText="1"/>
      <protection locked="0"/>
    </xf>
    <xf numFmtId="0" fontId="6" fillId="7" borderId="0" xfId="0"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0" fillId="0" borderId="5" xfId="0" applyBorder="1" applyAlignment="1" applyProtection="1">
      <alignment horizontal="center" vertical="center"/>
      <protection locked="0"/>
    </xf>
    <xf numFmtId="0" fontId="7" fillId="0" borderId="10" xfId="0" applyFont="1" applyBorder="1" applyAlignment="1" applyProtection="1">
      <alignment horizontal="left" vertical="center" wrapText="1" shrinkToFit="1"/>
      <protection locked="0"/>
    </xf>
    <xf numFmtId="0" fontId="0" fillId="0" borderId="69" xfId="0" applyBorder="1" applyAlignment="1" applyProtection="1">
      <alignment horizontal="left" vertical="center"/>
      <protection locked="0"/>
    </xf>
    <xf numFmtId="0" fontId="0" fillId="0" borderId="70" xfId="0" applyBorder="1" applyAlignment="1" applyProtection="1">
      <alignment horizontal="left" vertical="center"/>
      <protection locked="0"/>
    </xf>
    <xf numFmtId="0" fontId="0" fillId="0" borderId="62" xfId="0" applyBorder="1" applyAlignment="1" applyProtection="1">
      <alignment horizontal="left" vertical="center"/>
      <protection locked="0"/>
    </xf>
    <xf numFmtId="0" fontId="0" fillId="0" borderId="71" xfId="0" applyBorder="1" applyAlignment="1" applyProtection="1">
      <alignment horizontal="left" vertical="center"/>
      <protection locked="0"/>
    </xf>
    <xf numFmtId="0" fontId="0" fillId="0" borderId="68"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85" xfId="0" applyBorder="1" applyAlignment="1" applyProtection="1">
      <alignment horizontal="left" vertical="center" wrapText="1"/>
      <protection locked="0"/>
    </xf>
    <xf numFmtId="0" fontId="0" fillId="0" borderId="78" xfId="0" applyBorder="1" applyAlignment="1" applyProtection="1">
      <alignment horizontal="left" vertical="center" wrapText="1"/>
      <protection locked="0"/>
    </xf>
    <xf numFmtId="0" fontId="8" fillId="0" borderId="72" xfId="0" applyFont="1" applyBorder="1" applyAlignment="1" applyProtection="1">
      <alignment horizontal="left" vertical="center" wrapText="1"/>
      <protection locked="0"/>
    </xf>
    <xf numFmtId="0" fontId="8" fillId="0" borderId="73" xfId="0" applyFont="1" applyBorder="1" applyAlignment="1" applyProtection="1">
      <alignment horizontal="left" vertical="center" wrapText="1"/>
      <protection locked="0"/>
    </xf>
    <xf numFmtId="0" fontId="9" fillId="0" borderId="65" xfId="0" applyFont="1" applyBorder="1" applyAlignment="1" applyProtection="1">
      <alignment horizontal="center" vertical="center"/>
      <protection locked="0"/>
    </xf>
    <xf numFmtId="0" fontId="9" fillId="0" borderId="66" xfId="0" applyFont="1" applyBorder="1" applyAlignment="1" applyProtection="1">
      <alignment horizontal="center" vertical="center"/>
      <protection locked="0"/>
    </xf>
    <xf numFmtId="0" fontId="0" fillId="0" borderId="5" xfId="0" applyBorder="1" applyAlignment="1" applyProtection="1">
      <alignment vertical="center" wrapText="1"/>
      <protection locked="0"/>
    </xf>
    <xf numFmtId="0" fontId="0" fillId="0" borderId="5" xfId="0" applyBorder="1" applyProtection="1">
      <alignment vertical="center"/>
      <protection locked="0"/>
    </xf>
    <xf numFmtId="0" fontId="7" fillId="0" borderId="5" xfId="0" applyFont="1" applyBorder="1" applyAlignment="1" applyProtection="1">
      <alignment vertical="center" wrapText="1"/>
      <protection locked="0"/>
    </xf>
    <xf numFmtId="0" fontId="7" fillId="0" borderId="5" xfId="0" applyFont="1" applyBorder="1" applyProtection="1">
      <alignment vertical="center"/>
      <protection locked="0"/>
    </xf>
    <xf numFmtId="0" fontId="8" fillId="0" borderId="75" xfId="0" applyFont="1" applyBorder="1" applyAlignment="1" applyProtection="1">
      <alignment horizontal="left" vertical="center" wrapText="1"/>
      <protection locked="0"/>
    </xf>
    <xf numFmtId="0" fontId="8" fillId="0" borderId="76" xfId="0" applyFont="1" applyBorder="1" applyAlignment="1" applyProtection="1">
      <alignment horizontal="left" vertical="center" wrapText="1"/>
      <protection locked="0"/>
    </xf>
    <xf numFmtId="0" fontId="9" fillId="0" borderId="74"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0" xfId="0" applyFont="1" applyAlignment="1" applyProtection="1">
      <alignment horizontal="left" vertical="top" wrapText="1"/>
      <protection locked="0"/>
    </xf>
    <xf numFmtId="0" fontId="1" fillId="0" borderId="12" xfId="0" applyFont="1" applyBorder="1" applyAlignment="1" applyProtection="1">
      <alignment horizontal="left" vertical="center" wrapText="1"/>
      <protection locked="0"/>
    </xf>
    <xf numFmtId="0" fontId="8" fillId="0" borderId="77"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9" fillId="0" borderId="67"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8" fillId="0" borderId="58" xfId="0" applyFont="1" applyBorder="1" applyAlignment="1" applyProtection="1">
      <alignment horizontal="left" vertical="center" wrapText="1"/>
      <protection locked="0"/>
    </xf>
    <xf numFmtId="0" fontId="8" fillId="0" borderId="59"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6" fillId="0" borderId="7" xfId="0" applyFont="1" applyBorder="1" applyAlignment="1">
      <alignment horizontal="center" vertical="center"/>
    </xf>
    <xf numFmtId="0" fontId="0" fillId="4" borderId="69" xfId="0" applyFill="1" applyBorder="1" applyAlignment="1" applyProtection="1">
      <alignment horizontal="left" vertical="center" wrapText="1"/>
      <protection hidden="1"/>
    </xf>
    <xf numFmtId="0" fontId="0" fillId="4" borderId="16" xfId="0" applyFill="1" applyBorder="1" applyAlignment="1" applyProtection="1">
      <alignment horizontal="left" vertical="center" wrapText="1"/>
      <protection hidden="1"/>
    </xf>
    <xf numFmtId="0" fontId="0" fillId="4" borderId="80" xfId="0" applyFill="1" applyBorder="1" applyAlignment="1" applyProtection="1">
      <alignment horizontal="left" vertical="center" wrapText="1"/>
      <protection hidden="1"/>
    </xf>
    <xf numFmtId="0" fontId="0" fillId="4" borderId="6" xfId="0"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0" fontId="0" fillId="4" borderId="15" xfId="0" applyFill="1" applyBorder="1" applyAlignment="1" applyProtection="1">
      <alignment horizontal="left" vertical="center" wrapText="1"/>
      <protection hidden="1"/>
    </xf>
    <xf numFmtId="0" fontId="29" fillId="0" borderId="150" xfId="0" applyFont="1" applyBorder="1" applyAlignment="1">
      <alignment horizontal="left" vertical="top" wrapText="1"/>
    </xf>
    <xf numFmtId="0" fontId="29" fillId="0" borderId="151" xfId="0" applyFont="1" applyBorder="1" applyAlignment="1">
      <alignment horizontal="left" vertical="top" wrapText="1"/>
    </xf>
    <xf numFmtId="0" fontId="29" fillId="0" borderId="152" xfId="0" applyFont="1" applyBorder="1" applyAlignment="1">
      <alignment horizontal="left" vertical="top" wrapText="1"/>
    </xf>
    <xf numFmtId="0" fontId="29" fillId="0" borderId="0" xfId="0" applyFont="1" applyAlignment="1" applyProtection="1">
      <alignment vertical="center" wrapText="1"/>
      <protection locked="0"/>
    </xf>
    <xf numFmtId="0" fontId="0" fillId="0" borderId="0" xfId="0" applyProtection="1">
      <alignment vertical="center"/>
      <protection locked="0"/>
    </xf>
    <xf numFmtId="0" fontId="0" fillId="0" borderId="15" xfId="0" applyBorder="1" applyProtection="1">
      <alignment vertical="center"/>
      <protection locked="0"/>
    </xf>
    <xf numFmtId="0" fontId="29" fillId="0" borderId="6" xfId="0" applyFont="1" applyBorder="1" applyAlignment="1">
      <alignment horizontal="left" vertical="top" wrapText="1"/>
    </xf>
    <xf numFmtId="0" fontId="29" fillId="0" borderId="0" xfId="0" applyFont="1" applyAlignment="1">
      <alignment horizontal="left" vertical="top" wrapText="1"/>
    </xf>
    <xf numFmtId="0" fontId="29" fillId="0" borderId="15" xfId="0" applyFont="1" applyBorder="1" applyAlignment="1">
      <alignment horizontal="left" vertical="top" wrapText="1"/>
    </xf>
    <xf numFmtId="0" fontId="29" fillId="0" borderId="147" xfId="0" applyFont="1" applyBorder="1" applyAlignment="1">
      <alignment horizontal="left" vertical="top" wrapText="1"/>
    </xf>
    <xf numFmtId="0" fontId="29" fillId="0" borderId="148" xfId="0" applyFont="1" applyBorder="1" applyAlignment="1">
      <alignment horizontal="left" vertical="top" wrapText="1"/>
    </xf>
    <xf numFmtId="0" fontId="29" fillId="0" borderId="149" xfId="0" applyFont="1" applyBorder="1" applyAlignment="1">
      <alignment horizontal="left" vertical="top" wrapText="1"/>
    </xf>
    <xf numFmtId="0" fontId="0" fillId="0" borderId="0" xfId="0" applyAlignment="1">
      <alignment horizontal="center" vertical="center"/>
    </xf>
    <xf numFmtId="0" fontId="37" fillId="0" borderId="58" xfId="0" applyFont="1" applyBorder="1">
      <alignment vertical="center"/>
    </xf>
    <xf numFmtId="0" fontId="37" fillId="0" borderId="114" xfId="0" applyFont="1" applyBorder="1">
      <alignment vertical="center"/>
    </xf>
    <xf numFmtId="0" fontId="37" fillId="0" borderId="59" xfId="0" applyFont="1" applyBorder="1">
      <alignment vertical="center"/>
    </xf>
    <xf numFmtId="0" fontId="29" fillId="0" borderId="6" xfId="0" applyFont="1" applyBorder="1" applyAlignment="1">
      <alignment vertical="top" wrapText="1"/>
    </xf>
    <xf numFmtId="0" fontId="29" fillId="0" borderId="0" xfId="0" applyFont="1" applyAlignment="1">
      <alignment vertical="top" wrapText="1"/>
    </xf>
    <xf numFmtId="0" fontId="29" fillId="0" borderId="15" xfId="0" applyFont="1" applyBorder="1" applyAlignment="1">
      <alignment vertical="top" wrapText="1"/>
    </xf>
    <xf numFmtId="0" fontId="29" fillId="0" borderId="0" xfId="0" applyFont="1" applyAlignment="1">
      <alignment vertical="center" wrapText="1"/>
    </xf>
    <xf numFmtId="0" fontId="0" fillId="0" borderId="0" xfId="0">
      <alignment vertical="center"/>
    </xf>
    <xf numFmtId="0" fontId="0" fillId="0" borderId="15" xfId="0" applyBorder="1">
      <alignment vertical="center"/>
    </xf>
    <xf numFmtId="0" fontId="40" fillId="0" borderId="58" xfId="0" applyFont="1" applyBorder="1">
      <alignment vertical="center"/>
    </xf>
    <xf numFmtId="0" fontId="40" fillId="0" borderId="114" xfId="0" applyFont="1" applyBorder="1">
      <alignment vertical="center"/>
    </xf>
    <xf numFmtId="0" fontId="40" fillId="0" borderId="59" xfId="0" applyFont="1" applyBorder="1">
      <alignment vertical="center"/>
    </xf>
    <xf numFmtId="0" fontId="29" fillId="0" borderId="6" xfId="0" applyFont="1" applyBorder="1" applyAlignment="1">
      <alignment vertical="center" wrapText="1"/>
    </xf>
    <xf numFmtId="0" fontId="29" fillId="0" borderId="15" xfId="0" applyFont="1" applyBorder="1">
      <alignment vertical="center"/>
    </xf>
    <xf numFmtId="0" fontId="29" fillId="0" borderId="62" xfId="0" applyFont="1" applyBorder="1" applyAlignment="1">
      <alignment horizontal="left" vertical="top" wrapText="1"/>
    </xf>
    <xf numFmtId="0" fontId="29" fillId="0" borderId="10" xfId="0" applyFont="1" applyBorder="1" applyAlignment="1">
      <alignment horizontal="left" vertical="top" wrapText="1"/>
    </xf>
    <xf numFmtId="0" fontId="29" fillId="0" borderId="144" xfId="0" applyFont="1" applyBorder="1" applyAlignment="1">
      <alignment horizontal="left" vertical="top" wrapText="1"/>
    </xf>
    <xf numFmtId="0" fontId="37" fillId="0" borderId="58" xfId="0" applyFont="1" applyBorder="1" applyProtection="1">
      <alignment vertical="center"/>
      <protection locked="0"/>
    </xf>
    <xf numFmtId="0" fontId="37" fillId="0" borderId="114" xfId="0" applyFont="1" applyBorder="1" applyProtection="1">
      <alignment vertical="center"/>
      <protection locked="0"/>
    </xf>
    <xf numFmtId="0" fontId="37" fillId="0" borderId="59" xfId="0" applyFont="1" applyBorder="1" applyProtection="1">
      <alignment vertical="center"/>
      <protection locked="0"/>
    </xf>
    <xf numFmtId="0" fontId="29" fillId="0" borderId="15" xfId="0" applyFont="1" applyBorder="1" applyAlignment="1">
      <alignment vertical="center" wrapText="1"/>
    </xf>
    <xf numFmtId="0" fontId="0" fillId="0" borderId="0" xfId="0" applyAlignment="1">
      <alignment vertical="center" wrapText="1"/>
    </xf>
    <xf numFmtId="0" fontId="0" fillId="0" borderId="15" xfId="0" applyBorder="1" applyAlignment="1">
      <alignment vertical="center" wrapText="1"/>
    </xf>
    <xf numFmtId="0" fontId="41" fillId="0" borderId="6" xfId="0" applyFont="1" applyBorder="1" applyAlignment="1">
      <alignment vertical="center" wrapText="1"/>
    </xf>
    <xf numFmtId="0" fontId="40" fillId="0" borderId="58" xfId="0" applyFont="1" applyBorder="1" applyAlignment="1">
      <alignment vertical="center" wrapText="1"/>
    </xf>
    <xf numFmtId="0" fontId="40" fillId="0" borderId="114" xfId="0" applyFont="1" applyBorder="1" applyAlignment="1">
      <alignment vertical="center" wrapText="1"/>
    </xf>
    <xf numFmtId="0" fontId="40" fillId="0" borderId="59" xfId="0" applyFont="1" applyBorder="1" applyAlignment="1">
      <alignment vertical="center" wrapText="1"/>
    </xf>
    <xf numFmtId="0" fontId="29" fillId="0" borderId="147" xfId="0" applyFont="1" applyBorder="1" applyAlignment="1">
      <alignment vertical="center" wrapText="1"/>
    </xf>
    <xf numFmtId="0" fontId="29" fillId="0" borderId="148" xfId="0" applyFont="1" applyBorder="1" applyAlignment="1">
      <alignment vertical="center" wrapText="1"/>
    </xf>
    <xf numFmtId="0" fontId="29" fillId="0" borderId="149" xfId="0" applyFont="1" applyBorder="1">
      <alignment vertical="center"/>
    </xf>
    <xf numFmtId="0" fontId="29" fillId="0" borderId="151" xfId="0" applyFont="1" applyBorder="1" applyAlignment="1">
      <alignment vertical="center" wrapText="1"/>
    </xf>
    <xf numFmtId="0" fontId="0" fillId="0" borderId="151" xfId="0" applyBorder="1">
      <alignment vertical="center"/>
    </xf>
    <xf numFmtId="0" fontId="0" fillId="0" borderId="152" xfId="0" applyBorder="1">
      <alignment vertical="center"/>
    </xf>
    <xf numFmtId="0" fontId="29" fillId="0" borderId="149" xfId="0" applyFont="1" applyBorder="1" applyAlignment="1">
      <alignment vertical="center" wrapText="1"/>
    </xf>
    <xf numFmtId="0" fontId="29" fillId="0" borderId="1" xfId="0" applyFont="1" applyBorder="1" applyAlignment="1">
      <alignment vertical="center" wrapText="1"/>
    </xf>
    <xf numFmtId="0" fontId="0" fillId="0" borderId="1" xfId="0" applyBorder="1">
      <alignment vertical="center"/>
    </xf>
    <xf numFmtId="0" fontId="0" fillId="0" borderId="81" xfId="0" applyBorder="1">
      <alignment vertical="center"/>
    </xf>
    <xf numFmtId="0" fontId="29" fillId="0" borderId="153" xfId="0" applyFont="1" applyBorder="1" applyAlignment="1">
      <alignment horizontal="left" vertical="center"/>
    </xf>
    <xf numFmtId="0" fontId="29" fillId="0" borderId="12" xfId="0" applyFont="1" applyBorder="1" applyAlignment="1">
      <alignment horizontal="left" vertical="center"/>
    </xf>
    <xf numFmtId="0" fontId="29" fillId="0" borderId="154" xfId="0" applyFont="1" applyBorder="1" applyAlignment="1">
      <alignment horizontal="left" vertical="center"/>
    </xf>
    <xf numFmtId="0" fontId="29" fillId="0" borderId="6" xfId="0" applyFont="1" applyBorder="1" applyAlignment="1">
      <alignment horizontal="left" vertical="center" wrapText="1"/>
    </xf>
    <xf numFmtId="0" fontId="29" fillId="0" borderId="0" xfId="0" applyFont="1" applyAlignment="1">
      <alignment horizontal="left" vertical="center" wrapText="1"/>
    </xf>
    <xf numFmtId="0" fontId="29" fillId="0" borderId="15" xfId="0" applyFont="1" applyBorder="1" applyAlignment="1">
      <alignment horizontal="left" vertical="center"/>
    </xf>
    <xf numFmtId="0" fontId="29" fillId="0" borderId="10" xfId="0" applyFont="1" applyBorder="1" applyAlignment="1">
      <alignment vertical="center" wrapText="1"/>
    </xf>
    <xf numFmtId="0" fontId="0" fillId="0" borderId="10" xfId="0" applyBorder="1">
      <alignment vertical="center"/>
    </xf>
    <xf numFmtId="0" fontId="0" fillId="0" borderId="144" xfId="0" applyBorder="1">
      <alignment vertical="center"/>
    </xf>
    <xf numFmtId="0" fontId="40" fillId="0" borderId="61" xfId="0" applyFont="1" applyBorder="1" applyAlignment="1">
      <alignment vertical="center" wrapText="1"/>
    </xf>
    <xf numFmtId="0" fontId="13" fillId="0" borderId="127" xfId="0" applyFont="1" applyBorder="1">
      <alignment vertical="center"/>
    </xf>
    <xf numFmtId="0" fontId="13" fillId="0" borderId="128" xfId="0" applyFont="1" applyBorder="1">
      <alignment vertical="center"/>
    </xf>
    <xf numFmtId="0" fontId="29" fillId="0" borderId="0" xfId="0" applyFont="1">
      <alignment vertical="center"/>
    </xf>
    <xf numFmtId="0" fontId="29" fillId="0" borderId="6" xfId="0" applyFont="1" applyBorder="1">
      <alignment vertical="center"/>
    </xf>
    <xf numFmtId="0" fontId="29" fillId="0" borderId="15" xfId="0" applyFont="1" applyBorder="1" applyAlignment="1">
      <alignment horizontal="left" vertical="center" wrapText="1"/>
    </xf>
    <xf numFmtId="0" fontId="29" fillId="0" borderId="147" xfId="0" applyFont="1" applyBorder="1">
      <alignment vertical="center"/>
    </xf>
    <xf numFmtId="0" fontId="29" fillId="0" borderId="148" xfId="0" applyFont="1" applyBorder="1">
      <alignment vertical="center"/>
    </xf>
    <xf numFmtId="0" fontId="29" fillId="0" borderId="150" xfId="0" applyFont="1" applyBorder="1" applyAlignment="1">
      <alignment vertical="top" wrapText="1"/>
    </xf>
    <xf numFmtId="0" fontId="29" fillId="0" borderId="151" xfId="0" applyFont="1" applyBorder="1" applyAlignment="1">
      <alignment vertical="top" wrapText="1"/>
    </xf>
    <xf numFmtId="0" fontId="29" fillId="0" borderId="152" xfId="0" applyFont="1" applyBorder="1" applyAlignment="1">
      <alignment vertical="top"/>
    </xf>
    <xf numFmtId="0" fontId="37" fillId="0" borderId="58" xfId="0" applyFont="1" applyBorder="1" applyAlignment="1">
      <alignment vertical="center" wrapText="1"/>
    </xf>
    <xf numFmtId="0" fontId="37" fillId="0" borderId="114" xfId="0" applyFont="1" applyBorder="1" applyAlignment="1">
      <alignment vertical="center" wrapText="1"/>
    </xf>
    <xf numFmtId="0" fontId="37" fillId="0" borderId="59" xfId="0" applyFont="1" applyBorder="1" applyAlignment="1">
      <alignment vertical="center" wrapText="1"/>
    </xf>
    <xf numFmtId="0" fontId="1" fillId="0" borderId="63" xfId="0" applyFont="1" applyBorder="1" applyAlignment="1">
      <alignment horizontal="center" vertical="center"/>
    </xf>
    <xf numFmtId="0" fontId="1" fillId="0" borderId="79" xfId="0" applyFont="1" applyBorder="1" applyAlignment="1">
      <alignment horizontal="center" vertical="center"/>
    </xf>
    <xf numFmtId="0" fontId="8" fillId="0" borderId="58" xfId="0" applyFont="1" applyBorder="1" applyAlignment="1">
      <alignment horizontal="center" vertical="center"/>
    </xf>
    <xf numFmtId="0" fontId="8" fillId="0" borderId="114" xfId="0" applyFont="1" applyBorder="1" applyAlignment="1">
      <alignment horizontal="center" vertical="center"/>
    </xf>
    <xf numFmtId="0" fontId="8" fillId="0" borderId="59" xfId="0" applyFont="1" applyBorder="1" applyAlignment="1">
      <alignment horizontal="center" vertical="center"/>
    </xf>
    <xf numFmtId="0" fontId="45" fillId="0" borderId="58" xfId="0" applyFont="1" applyBorder="1">
      <alignment vertical="center"/>
    </xf>
    <xf numFmtId="0" fontId="45" fillId="0" borderId="114" xfId="0" applyFont="1" applyBorder="1">
      <alignment vertical="center"/>
    </xf>
    <xf numFmtId="0" fontId="45" fillId="0" borderId="59" xfId="0" applyFont="1" applyBorder="1">
      <alignment vertical="center"/>
    </xf>
    <xf numFmtId="0" fontId="1" fillId="0" borderId="9" xfId="0" applyFont="1" applyBorder="1" applyAlignment="1">
      <alignment horizontal="center" vertical="center"/>
    </xf>
    <xf numFmtId="0" fontId="1" fillId="0" borderId="14" xfId="0" applyFont="1" applyBorder="1" applyAlignment="1">
      <alignment horizontal="center" vertical="center"/>
    </xf>
    <xf numFmtId="0" fontId="1" fillId="0" borderId="12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66" xfId="0" applyFont="1" applyBorder="1" applyAlignment="1">
      <alignment horizontal="center" vertical="center"/>
    </xf>
    <xf numFmtId="0" fontId="1" fillId="0" borderId="158" xfId="0" applyFont="1" applyBorder="1" applyAlignment="1">
      <alignment horizontal="center" vertical="center"/>
    </xf>
    <xf numFmtId="0" fontId="1" fillId="0" borderId="5" xfId="0" applyFont="1" applyBorder="1" applyAlignment="1">
      <alignment horizontal="center" vertical="center"/>
    </xf>
    <xf numFmtId="6" fontId="1" fillId="0" borderId="5" xfId="4" applyFont="1" applyBorder="1" applyAlignment="1">
      <alignment horizontal="right" vertical="center"/>
    </xf>
    <xf numFmtId="6" fontId="1" fillId="2" borderId="159" xfId="4" applyFont="1" applyFill="1" applyBorder="1" applyAlignment="1">
      <alignment horizontal="right" vertical="center"/>
    </xf>
    <xf numFmtId="0" fontId="1" fillId="0" borderId="147" xfId="0" applyFont="1" applyBorder="1" applyAlignment="1">
      <alignment horizontal="left" vertical="top"/>
    </xf>
    <xf numFmtId="0" fontId="1" fillId="0" borderId="148" xfId="0" applyFont="1" applyBorder="1" applyAlignment="1">
      <alignment horizontal="left" vertical="top"/>
    </xf>
    <xf numFmtId="0" fontId="1" fillId="0" borderId="149"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left" vertical="top"/>
    </xf>
    <xf numFmtId="0" fontId="1" fillId="0" borderId="15" xfId="0" applyFont="1" applyBorder="1" applyAlignment="1">
      <alignment horizontal="left" vertical="top"/>
    </xf>
    <xf numFmtId="0" fontId="1" fillId="0" borderId="62" xfId="0" applyFont="1" applyBorder="1" applyAlignment="1">
      <alignment horizontal="left" vertical="top"/>
    </xf>
    <xf numFmtId="0" fontId="1" fillId="0" borderId="10" xfId="0" applyFont="1" applyBorder="1" applyAlignment="1">
      <alignment horizontal="left" vertical="top"/>
    </xf>
    <xf numFmtId="0" fontId="1" fillId="0" borderId="144" xfId="0" applyFont="1" applyBorder="1" applyAlignment="1">
      <alignment horizontal="left" vertical="top"/>
    </xf>
  </cellXfs>
  <cellStyles count="5">
    <cellStyle name="パーセント" xfId="2" builtinId="5"/>
    <cellStyle name="桁区切り" xfId="1" builtinId="6"/>
    <cellStyle name="通貨" xfId="4" builtinId="7"/>
    <cellStyle name="標準" xfId="0" builtinId="0"/>
    <cellStyle name="標準 2" xfId="3" xr:uid="{FFE8C833-A048-46C3-927F-D86B9A6C25B8}"/>
  </cellStyles>
  <dxfs count="6">
    <dxf>
      <fill>
        <patternFill>
          <bgColor rgb="FFFFFFCC"/>
        </patternFill>
      </fill>
    </dxf>
    <dxf>
      <fill>
        <patternFill>
          <bgColor rgb="FFCCFFFF"/>
        </patternFill>
      </fill>
    </dxf>
    <dxf>
      <fill>
        <patternFill>
          <bgColor theme="5" tint="0.79998168889431442"/>
        </patternFill>
      </fill>
    </dxf>
    <dxf>
      <font>
        <condense val="0"/>
        <extend val="0"/>
        <color indexed="45"/>
      </font>
    </dxf>
    <dxf>
      <font>
        <condense val="0"/>
        <extend val="0"/>
        <color indexed="43"/>
      </font>
    </dxf>
    <dxf>
      <font>
        <condense val="0"/>
        <extend val="0"/>
        <color indexed="43"/>
      </font>
    </dxf>
  </dxfs>
  <tableStyles count="0" defaultTableStyle="TableStyleMedium9" defaultPivotStyle="PivotStyleLight16"/>
  <colors>
    <mruColors>
      <color rgb="FFCCFFCC"/>
      <color rgb="FF66CCFF"/>
      <color rgb="FF0000FF"/>
      <color rgb="FFCCFFFF"/>
      <color rgb="FFFFFFCC"/>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7620</xdr:colOff>
      <xdr:row>6</xdr:row>
      <xdr:rowOff>8890</xdr:rowOff>
    </xdr:from>
    <xdr:to>
      <xdr:col>2</xdr:col>
      <xdr:colOff>902804</xdr:colOff>
      <xdr:row>6</xdr:row>
      <xdr:rowOff>240801</xdr:rowOff>
    </xdr:to>
    <xdr:sp macro="" textlink="">
      <xdr:nvSpPr>
        <xdr:cNvPr id="21" name="Text Box 92">
          <a:extLst>
            <a:ext uri="{FF2B5EF4-FFF2-40B4-BE49-F238E27FC236}">
              <a16:creationId xmlns:a16="http://schemas.microsoft.com/office/drawing/2014/main" id="{00000000-0008-0000-0100-000015000000}"/>
            </a:ext>
          </a:extLst>
        </xdr:cNvPr>
        <xdr:cNvSpPr txBox="1">
          <a:spLocks noChangeArrowheads="1"/>
        </xdr:cNvSpPr>
      </xdr:nvSpPr>
      <xdr:spPr bwMode="auto">
        <a:xfrm>
          <a:off x="2807142" y="9268847"/>
          <a:ext cx="895184" cy="23191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（ア）の合計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12065</xdr:colOff>
      <xdr:row>6</xdr:row>
      <xdr:rowOff>12065</xdr:rowOff>
    </xdr:from>
    <xdr:to>
      <xdr:col>3</xdr:col>
      <xdr:colOff>712305</xdr:colOff>
      <xdr:row>6</xdr:row>
      <xdr:rowOff>237626</xdr:rowOff>
    </xdr:to>
    <xdr:sp macro="" textlink="">
      <xdr:nvSpPr>
        <xdr:cNvPr id="22" name="Text Box 93">
          <a:extLst>
            <a:ext uri="{FF2B5EF4-FFF2-40B4-BE49-F238E27FC236}">
              <a16:creationId xmlns:a16="http://schemas.microsoft.com/office/drawing/2014/main" id="{00000000-0008-0000-0100-000016000000}"/>
            </a:ext>
          </a:extLst>
        </xdr:cNvPr>
        <xdr:cNvSpPr txBox="1">
          <a:spLocks noChangeArrowheads="1"/>
        </xdr:cNvSpPr>
      </xdr:nvSpPr>
      <xdr:spPr bwMode="auto">
        <a:xfrm>
          <a:off x="4343869" y="9272022"/>
          <a:ext cx="700240"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（イ）の合計</a:t>
          </a:r>
        </a:p>
      </xdr:txBody>
    </xdr:sp>
    <xdr:clientData/>
  </xdr:twoCellAnchor>
  <xdr:twoCellAnchor>
    <xdr:from>
      <xdr:col>4</xdr:col>
      <xdr:colOff>19079</xdr:colOff>
      <xdr:row>6</xdr:row>
      <xdr:rowOff>12065</xdr:rowOff>
    </xdr:from>
    <xdr:to>
      <xdr:col>4</xdr:col>
      <xdr:colOff>914263</xdr:colOff>
      <xdr:row>6</xdr:row>
      <xdr:rowOff>237626</xdr:rowOff>
    </xdr:to>
    <xdr:sp macro="" textlink="">
      <xdr:nvSpPr>
        <xdr:cNvPr id="35" name="Text Box 92">
          <a:extLst>
            <a:ext uri="{FF2B5EF4-FFF2-40B4-BE49-F238E27FC236}">
              <a16:creationId xmlns:a16="http://schemas.microsoft.com/office/drawing/2014/main" id="{00000000-0008-0000-0100-000023000000}"/>
            </a:ext>
          </a:extLst>
        </xdr:cNvPr>
        <xdr:cNvSpPr txBox="1">
          <a:spLocks noChangeArrowheads="1"/>
        </xdr:cNvSpPr>
      </xdr:nvSpPr>
      <xdr:spPr bwMode="auto">
        <a:xfrm>
          <a:off x="5725796" y="9272022"/>
          <a:ext cx="895184"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（ウ）の合計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2</xdr:col>
      <xdr:colOff>10795</xdr:colOff>
      <xdr:row>7</xdr:row>
      <xdr:rowOff>20349</xdr:rowOff>
    </xdr:from>
    <xdr:to>
      <xdr:col>2</xdr:col>
      <xdr:colOff>905979</xdr:colOff>
      <xdr:row>7</xdr:row>
      <xdr:rowOff>245910</xdr:rowOff>
    </xdr:to>
    <xdr:sp macro="" textlink="">
      <xdr:nvSpPr>
        <xdr:cNvPr id="36" name="Text Box 92">
          <a:extLst>
            <a:ext uri="{FF2B5EF4-FFF2-40B4-BE49-F238E27FC236}">
              <a16:creationId xmlns:a16="http://schemas.microsoft.com/office/drawing/2014/main" id="{00000000-0008-0000-0100-000024000000}"/>
            </a:ext>
          </a:extLst>
        </xdr:cNvPr>
        <xdr:cNvSpPr txBox="1">
          <a:spLocks noChangeArrowheads="1"/>
        </xdr:cNvSpPr>
      </xdr:nvSpPr>
      <xdr:spPr bwMode="auto">
        <a:xfrm>
          <a:off x="2810317" y="10870566"/>
          <a:ext cx="895184"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（エ）の合計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15903</xdr:colOff>
      <xdr:row>7</xdr:row>
      <xdr:rowOff>20349</xdr:rowOff>
    </xdr:from>
    <xdr:to>
      <xdr:col>3</xdr:col>
      <xdr:colOff>911087</xdr:colOff>
      <xdr:row>7</xdr:row>
      <xdr:rowOff>245910</xdr:rowOff>
    </xdr:to>
    <xdr:sp macro="" textlink="">
      <xdr:nvSpPr>
        <xdr:cNvPr id="37" name="Text Box 92">
          <a:extLst>
            <a:ext uri="{FF2B5EF4-FFF2-40B4-BE49-F238E27FC236}">
              <a16:creationId xmlns:a16="http://schemas.microsoft.com/office/drawing/2014/main" id="{00000000-0008-0000-0100-000025000000}"/>
            </a:ext>
          </a:extLst>
        </xdr:cNvPr>
        <xdr:cNvSpPr txBox="1">
          <a:spLocks noChangeArrowheads="1"/>
        </xdr:cNvSpPr>
      </xdr:nvSpPr>
      <xdr:spPr bwMode="auto">
        <a:xfrm>
          <a:off x="4347707" y="10870566"/>
          <a:ext cx="895184"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（オ）の合計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32469</xdr:colOff>
      <xdr:row>7</xdr:row>
      <xdr:rowOff>20349</xdr:rowOff>
    </xdr:from>
    <xdr:to>
      <xdr:col>4</xdr:col>
      <xdr:colOff>1048717</xdr:colOff>
      <xdr:row>7</xdr:row>
      <xdr:rowOff>245910</xdr:rowOff>
    </xdr:to>
    <xdr:sp macro="" textlink="">
      <xdr:nvSpPr>
        <xdr:cNvPr id="38" name="Text Box 92">
          <a:extLst>
            <a:ext uri="{FF2B5EF4-FFF2-40B4-BE49-F238E27FC236}">
              <a16:creationId xmlns:a16="http://schemas.microsoft.com/office/drawing/2014/main" id="{00000000-0008-0000-0100-000026000000}"/>
            </a:ext>
          </a:extLst>
        </xdr:cNvPr>
        <xdr:cNvSpPr txBox="1">
          <a:spLocks noChangeArrowheads="1"/>
        </xdr:cNvSpPr>
      </xdr:nvSpPr>
      <xdr:spPr bwMode="auto">
        <a:xfrm>
          <a:off x="6260991" y="3084914"/>
          <a:ext cx="1016248"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（カ）の合計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21866</xdr:colOff>
      <xdr:row>13</xdr:row>
      <xdr:rowOff>25041</xdr:rowOff>
    </xdr:from>
    <xdr:to>
      <xdr:col>3</xdr:col>
      <xdr:colOff>486761</xdr:colOff>
      <xdr:row>13</xdr:row>
      <xdr:rowOff>250559</xdr:rowOff>
    </xdr:to>
    <xdr:sp macro="" textlink="">
      <xdr:nvSpPr>
        <xdr:cNvPr id="33" name="Text Box 23">
          <a:extLst>
            <a:ext uri="{FF2B5EF4-FFF2-40B4-BE49-F238E27FC236}">
              <a16:creationId xmlns:a16="http://schemas.microsoft.com/office/drawing/2014/main" id="{00000000-0008-0000-0100-000021000000}"/>
            </a:ext>
          </a:extLst>
        </xdr:cNvPr>
        <xdr:cNvSpPr txBox="1">
          <a:spLocks noChangeArrowheads="1"/>
        </xdr:cNvSpPr>
      </xdr:nvSpPr>
      <xdr:spPr bwMode="auto">
        <a:xfrm>
          <a:off x="4755791" y="8073666"/>
          <a:ext cx="464895"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4</xdr:col>
      <xdr:colOff>43098</xdr:colOff>
      <xdr:row>13</xdr:row>
      <xdr:rowOff>25041</xdr:rowOff>
    </xdr:from>
    <xdr:to>
      <xdr:col>4</xdr:col>
      <xdr:colOff>499018</xdr:colOff>
      <xdr:row>13</xdr:row>
      <xdr:rowOff>250559</xdr:rowOff>
    </xdr:to>
    <xdr:sp macro="" textlink="">
      <xdr:nvSpPr>
        <xdr:cNvPr id="34" name="Text Box 24">
          <a:extLst>
            <a:ext uri="{FF2B5EF4-FFF2-40B4-BE49-F238E27FC236}">
              <a16:creationId xmlns:a16="http://schemas.microsoft.com/office/drawing/2014/main" id="{00000000-0008-0000-0100-000022000000}"/>
            </a:ext>
          </a:extLst>
        </xdr:cNvPr>
        <xdr:cNvSpPr txBox="1">
          <a:spLocks noChangeArrowheads="1"/>
        </xdr:cNvSpPr>
      </xdr:nvSpPr>
      <xdr:spPr bwMode="auto">
        <a:xfrm>
          <a:off x="6272448" y="807366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1</xdr:col>
      <xdr:colOff>810895</xdr:colOff>
      <xdr:row>15</xdr:row>
      <xdr:rowOff>37879</xdr:rowOff>
    </xdr:from>
    <xdr:to>
      <xdr:col>2</xdr:col>
      <xdr:colOff>419090</xdr:colOff>
      <xdr:row>15</xdr:row>
      <xdr:rowOff>266710</xdr:rowOff>
    </xdr:to>
    <xdr:sp macro="" textlink="">
      <xdr:nvSpPr>
        <xdr:cNvPr id="39" name="Text Box 101">
          <a:extLst>
            <a:ext uri="{FF2B5EF4-FFF2-40B4-BE49-F238E27FC236}">
              <a16:creationId xmlns:a16="http://schemas.microsoft.com/office/drawing/2014/main" id="{00000000-0008-0000-0100-000027000000}"/>
            </a:ext>
          </a:extLst>
        </xdr:cNvPr>
        <xdr:cNvSpPr txBox="1">
          <a:spLocks noChangeArrowheads="1"/>
        </xdr:cNvSpPr>
      </xdr:nvSpPr>
      <xdr:spPr bwMode="auto">
        <a:xfrm>
          <a:off x="3020695" y="9000904"/>
          <a:ext cx="455920" cy="2288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（ス）</a:t>
          </a:r>
        </a:p>
      </xdr:txBody>
    </xdr:sp>
    <xdr:clientData/>
  </xdr:twoCellAnchor>
  <xdr:twoCellAnchor>
    <xdr:from>
      <xdr:col>2</xdr:col>
      <xdr:colOff>1444074</xdr:colOff>
      <xdr:row>11</xdr:row>
      <xdr:rowOff>35560</xdr:rowOff>
    </xdr:from>
    <xdr:to>
      <xdr:col>3</xdr:col>
      <xdr:colOff>722424</xdr:colOff>
      <xdr:row>11</xdr:row>
      <xdr:rowOff>264594</xdr:rowOff>
    </xdr:to>
    <xdr:sp macro="" textlink="">
      <xdr:nvSpPr>
        <xdr:cNvPr id="40" name="Text Box 102">
          <a:extLst>
            <a:ext uri="{FF2B5EF4-FFF2-40B4-BE49-F238E27FC236}">
              <a16:creationId xmlns:a16="http://schemas.microsoft.com/office/drawing/2014/main" id="{00000000-0008-0000-0100-000028000000}"/>
            </a:ext>
          </a:extLst>
        </xdr:cNvPr>
        <xdr:cNvSpPr txBox="1">
          <a:spLocks noChangeArrowheads="1"/>
        </xdr:cNvSpPr>
      </xdr:nvSpPr>
      <xdr:spPr bwMode="auto">
        <a:xfrm>
          <a:off x="4501599" y="7169785"/>
          <a:ext cx="95475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4</xdr:col>
      <xdr:colOff>43098</xdr:colOff>
      <xdr:row>11</xdr:row>
      <xdr:rowOff>35559</xdr:rowOff>
    </xdr:from>
    <xdr:to>
      <xdr:col>4</xdr:col>
      <xdr:colOff>502923</xdr:colOff>
      <xdr:row>11</xdr:row>
      <xdr:rowOff>295274</xdr:rowOff>
    </xdr:to>
    <xdr:sp macro="" textlink="">
      <xdr:nvSpPr>
        <xdr:cNvPr id="41" name="Text Box 103">
          <a:extLst>
            <a:ext uri="{FF2B5EF4-FFF2-40B4-BE49-F238E27FC236}">
              <a16:creationId xmlns:a16="http://schemas.microsoft.com/office/drawing/2014/main" id="{00000000-0008-0000-0100-000029000000}"/>
            </a:ext>
          </a:extLst>
        </xdr:cNvPr>
        <xdr:cNvSpPr txBox="1">
          <a:spLocks noChangeArrowheads="1"/>
        </xdr:cNvSpPr>
      </xdr:nvSpPr>
      <xdr:spPr bwMode="auto">
        <a:xfrm>
          <a:off x="6272448" y="7169784"/>
          <a:ext cx="459825" cy="25971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4</xdr:col>
      <xdr:colOff>33573</xdr:colOff>
      <xdr:row>15</xdr:row>
      <xdr:rowOff>35974</xdr:rowOff>
    </xdr:from>
    <xdr:to>
      <xdr:col>4</xdr:col>
      <xdr:colOff>489493</xdr:colOff>
      <xdr:row>15</xdr:row>
      <xdr:rowOff>268321</xdr:rowOff>
    </xdr:to>
    <xdr:sp macro="" textlink="">
      <xdr:nvSpPr>
        <xdr:cNvPr id="42" name="Text Box 100">
          <a:extLst>
            <a:ext uri="{FF2B5EF4-FFF2-40B4-BE49-F238E27FC236}">
              <a16:creationId xmlns:a16="http://schemas.microsoft.com/office/drawing/2014/main" id="{00000000-0008-0000-0100-00002A000000}"/>
            </a:ext>
          </a:extLst>
        </xdr:cNvPr>
        <xdr:cNvSpPr txBox="1">
          <a:spLocks noChangeArrowheads="1"/>
        </xdr:cNvSpPr>
      </xdr:nvSpPr>
      <xdr:spPr bwMode="auto">
        <a:xfrm>
          <a:off x="6262923" y="899899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3</xdr:col>
      <xdr:colOff>17421</xdr:colOff>
      <xdr:row>15</xdr:row>
      <xdr:rowOff>35974</xdr:rowOff>
    </xdr:from>
    <xdr:to>
      <xdr:col>3</xdr:col>
      <xdr:colOff>473341</xdr:colOff>
      <xdr:row>15</xdr:row>
      <xdr:rowOff>268321</xdr:rowOff>
    </xdr:to>
    <xdr:sp macro="" textlink="">
      <xdr:nvSpPr>
        <xdr:cNvPr id="43" name="Text Box 100">
          <a:extLst>
            <a:ext uri="{FF2B5EF4-FFF2-40B4-BE49-F238E27FC236}">
              <a16:creationId xmlns:a16="http://schemas.microsoft.com/office/drawing/2014/main" id="{00000000-0008-0000-0100-00002B000000}"/>
            </a:ext>
          </a:extLst>
        </xdr:cNvPr>
        <xdr:cNvSpPr txBox="1">
          <a:spLocks noChangeArrowheads="1"/>
        </xdr:cNvSpPr>
      </xdr:nvSpPr>
      <xdr:spPr bwMode="auto">
        <a:xfrm>
          <a:off x="4751346" y="899899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1</xdr:col>
      <xdr:colOff>800100</xdr:colOff>
      <xdr:row>11</xdr:row>
      <xdr:rowOff>28575</xdr:rowOff>
    </xdr:from>
    <xdr:to>
      <xdr:col>2</xdr:col>
      <xdr:colOff>408295</xdr:colOff>
      <xdr:row>11</xdr:row>
      <xdr:rowOff>257609</xdr:rowOff>
    </xdr:to>
    <xdr:sp macro="" textlink="">
      <xdr:nvSpPr>
        <xdr:cNvPr id="44" name="Text Box 19">
          <a:extLst>
            <a:ext uri="{FF2B5EF4-FFF2-40B4-BE49-F238E27FC236}">
              <a16:creationId xmlns:a16="http://schemas.microsoft.com/office/drawing/2014/main" id="{00000000-0008-0000-0100-00002C000000}"/>
            </a:ext>
          </a:extLst>
        </xdr:cNvPr>
        <xdr:cNvSpPr txBox="1">
          <a:spLocks noChangeArrowheads="1"/>
        </xdr:cNvSpPr>
      </xdr:nvSpPr>
      <xdr:spPr bwMode="auto">
        <a:xfrm>
          <a:off x="3009900" y="7162800"/>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xdr:col>
      <xdr:colOff>800100</xdr:colOff>
      <xdr:row>13</xdr:row>
      <xdr:rowOff>16151</xdr:rowOff>
    </xdr:from>
    <xdr:to>
      <xdr:col>2</xdr:col>
      <xdr:colOff>408295</xdr:colOff>
      <xdr:row>13</xdr:row>
      <xdr:rowOff>241669</xdr:rowOff>
    </xdr:to>
    <xdr:sp macro="" textlink="">
      <xdr:nvSpPr>
        <xdr:cNvPr id="45" name="Text Box 20">
          <a:extLst>
            <a:ext uri="{FF2B5EF4-FFF2-40B4-BE49-F238E27FC236}">
              <a16:creationId xmlns:a16="http://schemas.microsoft.com/office/drawing/2014/main" id="{00000000-0008-0000-0100-00002D000000}"/>
            </a:ext>
          </a:extLst>
        </xdr:cNvPr>
        <xdr:cNvSpPr txBox="1">
          <a:spLocks noChangeArrowheads="1"/>
        </xdr:cNvSpPr>
      </xdr:nvSpPr>
      <xdr:spPr bwMode="auto">
        <a:xfrm>
          <a:off x="3009900" y="806477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（コ）</a:t>
          </a:r>
        </a:p>
      </xdr:txBody>
    </xdr:sp>
    <xdr:clientData/>
  </xdr:twoCellAnchor>
  <xdr:twoCellAnchor>
    <xdr:from>
      <xdr:col>2</xdr:col>
      <xdr:colOff>1019736</xdr:colOff>
      <xdr:row>8</xdr:row>
      <xdr:rowOff>11206</xdr:rowOff>
    </xdr:from>
    <xdr:to>
      <xdr:col>4</xdr:col>
      <xdr:colOff>874232</xdr:colOff>
      <xdr:row>10</xdr:row>
      <xdr:rowOff>11206</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4077261" y="3602131"/>
          <a:ext cx="3302546" cy="762000"/>
          <a:chOff x="3777029" y="5978769"/>
          <a:chExt cx="3305908" cy="762000"/>
        </a:xfrm>
      </xdr:grpSpPr>
      <xdr:sp macro="" textlink="">
        <xdr:nvSpPr>
          <xdr:cNvPr id="47" name="Line 3">
            <a:extLst>
              <a:ext uri="{FF2B5EF4-FFF2-40B4-BE49-F238E27FC236}">
                <a16:creationId xmlns:a16="http://schemas.microsoft.com/office/drawing/2014/main" id="{00000000-0008-0000-0100-00002F000000}"/>
              </a:ext>
            </a:extLst>
          </xdr:cNvPr>
          <xdr:cNvSpPr>
            <a:spLocks noChangeShapeType="1"/>
          </xdr:cNvSpPr>
        </xdr:nvSpPr>
        <xdr:spPr bwMode="auto">
          <a:xfrm>
            <a:off x="5588244" y="5991059"/>
            <a:ext cx="0" cy="737419"/>
          </a:xfrm>
          <a:prstGeom prst="line">
            <a:avLst/>
          </a:prstGeom>
          <a:noFill/>
          <a:ln w="19050">
            <a:solidFill>
              <a:srgbClr val="00FF00"/>
            </a:solidFill>
            <a:round/>
            <a:headEnd/>
            <a:tailEnd type="triangle" w="med" len="med"/>
          </a:ln>
          <a:extLst>
            <a:ext uri="{909E8E84-426E-40DD-AFC4-6F175D3DCCD1}">
              <a14:hiddenFill xmlns:a14="http://schemas.microsoft.com/office/drawing/2010/main">
                <a:noFill/>
              </a14:hiddenFill>
            </a:ext>
          </a:extLst>
        </xdr:spPr>
      </xdr:sp>
      <xdr:sp macro="" textlink="">
        <xdr:nvSpPr>
          <xdr:cNvPr id="48" name="Line 75">
            <a:extLst>
              <a:ext uri="{FF2B5EF4-FFF2-40B4-BE49-F238E27FC236}">
                <a16:creationId xmlns:a16="http://schemas.microsoft.com/office/drawing/2014/main" id="{00000000-0008-0000-0100-000030000000}"/>
              </a:ext>
            </a:extLst>
          </xdr:cNvPr>
          <xdr:cNvSpPr>
            <a:spLocks noChangeShapeType="1"/>
          </xdr:cNvSpPr>
        </xdr:nvSpPr>
        <xdr:spPr bwMode="auto">
          <a:xfrm>
            <a:off x="5273919" y="6374423"/>
            <a:ext cx="0" cy="341765"/>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49" name="Line 76">
            <a:extLst>
              <a:ext uri="{FF2B5EF4-FFF2-40B4-BE49-F238E27FC236}">
                <a16:creationId xmlns:a16="http://schemas.microsoft.com/office/drawing/2014/main" id="{00000000-0008-0000-0100-000031000000}"/>
              </a:ext>
            </a:extLst>
          </xdr:cNvPr>
          <xdr:cNvSpPr>
            <a:spLocks noChangeShapeType="1"/>
          </xdr:cNvSpPr>
        </xdr:nvSpPr>
        <xdr:spPr bwMode="auto">
          <a:xfrm>
            <a:off x="6768612" y="6264519"/>
            <a:ext cx="0" cy="463959"/>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50" name="Line 78">
            <a:extLst>
              <a:ext uri="{FF2B5EF4-FFF2-40B4-BE49-F238E27FC236}">
                <a16:creationId xmlns:a16="http://schemas.microsoft.com/office/drawing/2014/main" id="{00000000-0008-0000-0100-000032000000}"/>
              </a:ext>
            </a:extLst>
          </xdr:cNvPr>
          <xdr:cNvSpPr>
            <a:spLocks noChangeShapeType="1"/>
          </xdr:cNvSpPr>
        </xdr:nvSpPr>
        <xdr:spPr bwMode="auto">
          <a:xfrm>
            <a:off x="7082937" y="5978769"/>
            <a:ext cx="0" cy="76200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51" name="Line 5">
            <a:extLst>
              <a:ext uri="{FF2B5EF4-FFF2-40B4-BE49-F238E27FC236}">
                <a16:creationId xmlns:a16="http://schemas.microsoft.com/office/drawing/2014/main" id="{00000000-0008-0000-0100-000033000000}"/>
              </a:ext>
            </a:extLst>
          </xdr:cNvPr>
          <xdr:cNvSpPr>
            <a:spLocks noChangeShapeType="1"/>
          </xdr:cNvSpPr>
        </xdr:nvSpPr>
        <xdr:spPr bwMode="auto">
          <a:xfrm>
            <a:off x="3777029" y="5978769"/>
            <a:ext cx="0" cy="3810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2" name="Line 7">
            <a:extLst>
              <a:ext uri="{FF2B5EF4-FFF2-40B4-BE49-F238E27FC236}">
                <a16:creationId xmlns:a16="http://schemas.microsoft.com/office/drawing/2014/main" id="{00000000-0008-0000-0100-000034000000}"/>
              </a:ext>
            </a:extLst>
          </xdr:cNvPr>
          <xdr:cNvSpPr>
            <a:spLocks noChangeShapeType="1"/>
          </xdr:cNvSpPr>
        </xdr:nvSpPr>
        <xdr:spPr bwMode="auto">
          <a:xfrm>
            <a:off x="4100879" y="5988294"/>
            <a:ext cx="0" cy="2667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 name="Line 8">
            <a:extLst>
              <a:ext uri="{FF2B5EF4-FFF2-40B4-BE49-F238E27FC236}">
                <a16:creationId xmlns:a16="http://schemas.microsoft.com/office/drawing/2014/main" id="{00000000-0008-0000-0100-000035000000}"/>
              </a:ext>
            </a:extLst>
          </xdr:cNvPr>
          <xdr:cNvSpPr>
            <a:spLocks noChangeShapeType="1"/>
          </xdr:cNvSpPr>
        </xdr:nvSpPr>
        <xdr:spPr bwMode="auto">
          <a:xfrm>
            <a:off x="4110404" y="6254994"/>
            <a:ext cx="265820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4" name="Line 85">
            <a:extLst>
              <a:ext uri="{FF2B5EF4-FFF2-40B4-BE49-F238E27FC236}">
                <a16:creationId xmlns:a16="http://schemas.microsoft.com/office/drawing/2014/main" id="{00000000-0008-0000-0100-000036000000}"/>
              </a:ext>
            </a:extLst>
          </xdr:cNvPr>
          <xdr:cNvSpPr>
            <a:spLocks noChangeShapeType="1"/>
          </xdr:cNvSpPr>
        </xdr:nvSpPr>
        <xdr:spPr bwMode="auto">
          <a:xfrm>
            <a:off x="3777814" y="6367053"/>
            <a:ext cx="14999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7618</xdr:colOff>
      <xdr:row>11</xdr:row>
      <xdr:rowOff>8891</xdr:rowOff>
    </xdr:from>
    <xdr:to>
      <xdr:col>2</xdr:col>
      <xdr:colOff>1245565</xdr:colOff>
      <xdr:row>11</xdr:row>
      <xdr:rowOff>182219</xdr:rowOff>
    </xdr:to>
    <xdr:sp macro="" textlink="">
      <xdr:nvSpPr>
        <xdr:cNvPr id="21" name="Text Box 92">
          <a:extLst>
            <a:ext uri="{FF2B5EF4-FFF2-40B4-BE49-F238E27FC236}">
              <a16:creationId xmlns:a16="http://schemas.microsoft.com/office/drawing/2014/main" id="{00000000-0008-0000-0200-000015000000}"/>
            </a:ext>
          </a:extLst>
        </xdr:cNvPr>
        <xdr:cNvSpPr txBox="1">
          <a:spLocks noChangeArrowheads="1"/>
        </xdr:cNvSpPr>
      </xdr:nvSpPr>
      <xdr:spPr bwMode="auto">
        <a:xfrm>
          <a:off x="2807140" y="5036434"/>
          <a:ext cx="1237947" cy="17332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（ア）の系統内合計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0</xdr:col>
      <xdr:colOff>66261</xdr:colOff>
      <xdr:row>5</xdr:row>
      <xdr:rowOff>419100</xdr:rowOff>
    </xdr:from>
    <xdr:to>
      <xdr:col>1</xdr:col>
      <xdr:colOff>828675</xdr:colOff>
      <xdr:row>6</xdr:row>
      <xdr:rowOff>619125</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66261" y="2105025"/>
          <a:ext cx="2972214" cy="9620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系統内に自然冷媒機器が</a:t>
          </a:r>
          <a:r>
            <a:rPr kumimoji="1" lang="en-US" altLang="ja-JP" sz="900"/>
            <a:t>1</a:t>
          </a:r>
          <a:r>
            <a:rPr kumimoji="1" lang="ja-JP" altLang="en-US" sz="900"/>
            <a:t>台のみ、あるいは複数台であっても同一型式の機器しかない場合は、本シートは省略し、別紙</a:t>
          </a:r>
          <a:r>
            <a:rPr kumimoji="1" lang="en-US" altLang="ja-JP" sz="900"/>
            <a:t>1(2/3)(</a:t>
          </a:r>
          <a:r>
            <a:rPr kumimoji="1" lang="ja-JP" altLang="en-US" sz="900"/>
            <a:t>全系統の集計表</a:t>
          </a:r>
          <a:r>
            <a:rPr kumimoji="1" lang="en-US" altLang="ja-JP" sz="900"/>
            <a:t>)</a:t>
          </a:r>
          <a:r>
            <a:rPr kumimoji="1" lang="ja-JP" altLang="en-US" sz="900"/>
            <a:t>及び、別紙</a:t>
          </a:r>
          <a:r>
            <a:rPr kumimoji="1" lang="en-US" altLang="ja-JP" sz="900"/>
            <a:t>1(2/3)(</a:t>
          </a:r>
          <a:r>
            <a:rPr kumimoji="1" lang="ja-JP" altLang="en-US" sz="900"/>
            <a:t>型式ごとの計算シート</a:t>
          </a:r>
          <a:r>
            <a:rPr kumimoji="1" lang="en-US" altLang="ja-JP" sz="900"/>
            <a:t>)</a:t>
          </a:r>
          <a:r>
            <a:rPr kumimoji="1" lang="ja-JP" altLang="en-US" sz="900"/>
            <a:t>だけを用いても良いこととする。</a:t>
          </a:r>
        </a:p>
      </xdr:txBody>
    </xdr:sp>
    <xdr:clientData/>
  </xdr:twoCellAnchor>
  <xdr:twoCellAnchor>
    <xdr:from>
      <xdr:col>2</xdr:col>
      <xdr:colOff>714375</xdr:colOff>
      <xdr:row>13</xdr:row>
      <xdr:rowOff>0</xdr:rowOff>
    </xdr:from>
    <xdr:to>
      <xdr:col>4</xdr:col>
      <xdr:colOff>847725</xdr:colOff>
      <xdr:row>15</xdr:row>
      <xdr:rowOff>0</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771900" y="6105525"/>
          <a:ext cx="3305175" cy="762000"/>
          <a:chOff x="3777029" y="5978769"/>
          <a:chExt cx="3305908" cy="762000"/>
        </a:xfrm>
      </xdr:grpSpPr>
      <xdr:sp macro="" textlink="">
        <xdr:nvSpPr>
          <xdr:cNvPr id="52" name="Line 3">
            <a:extLst>
              <a:ext uri="{FF2B5EF4-FFF2-40B4-BE49-F238E27FC236}">
                <a16:creationId xmlns:a16="http://schemas.microsoft.com/office/drawing/2014/main" id="{00000000-0008-0000-0200-000034000000}"/>
              </a:ext>
            </a:extLst>
          </xdr:cNvPr>
          <xdr:cNvSpPr>
            <a:spLocks noChangeShapeType="1"/>
          </xdr:cNvSpPr>
        </xdr:nvSpPr>
        <xdr:spPr bwMode="auto">
          <a:xfrm>
            <a:off x="5588244" y="5991059"/>
            <a:ext cx="0" cy="737419"/>
          </a:xfrm>
          <a:prstGeom prst="line">
            <a:avLst/>
          </a:prstGeom>
          <a:noFill/>
          <a:ln w="19050">
            <a:solidFill>
              <a:srgbClr val="00FF00"/>
            </a:solidFill>
            <a:round/>
            <a:headEnd/>
            <a:tailEnd type="triangle" w="med" len="med"/>
          </a:ln>
          <a:extLst>
            <a:ext uri="{909E8E84-426E-40DD-AFC4-6F175D3DCCD1}">
              <a14:hiddenFill xmlns:a14="http://schemas.microsoft.com/office/drawing/2010/main">
                <a:noFill/>
              </a14:hiddenFill>
            </a:ext>
          </a:extLst>
        </xdr:spPr>
      </xdr:sp>
      <xdr:sp macro="" textlink="">
        <xdr:nvSpPr>
          <xdr:cNvPr id="58" name="Line 75">
            <a:extLst>
              <a:ext uri="{FF2B5EF4-FFF2-40B4-BE49-F238E27FC236}">
                <a16:creationId xmlns:a16="http://schemas.microsoft.com/office/drawing/2014/main" id="{00000000-0008-0000-0200-00003A000000}"/>
              </a:ext>
            </a:extLst>
          </xdr:cNvPr>
          <xdr:cNvSpPr>
            <a:spLocks noChangeShapeType="1"/>
          </xdr:cNvSpPr>
        </xdr:nvSpPr>
        <xdr:spPr bwMode="auto">
          <a:xfrm>
            <a:off x="5273919" y="6374423"/>
            <a:ext cx="0" cy="341765"/>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59" name="Line 76">
            <a:extLst>
              <a:ext uri="{FF2B5EF4-FFF2-40B4-BE49-F238E27FC236}">
                <a16:creationId xmlns:a16="http://schemas.microsoft.com/office/drawing/2014/main" id="{00000000-0008-0000-0200-00003B000000}"/>
              </a:ext>
            </a:extLst>
          </xdr:cNvPr>
          <xdr:cNvSpPr>
            <a:spLocks noChangeShapeType="1"/>
          </xdr:cNvSpPr>
        </xdr:nvSpPr>
        <xdr:spPr bwMode="auto">
          <a:xfrm>
            <a:off x="6768612" y="6264519"/>
            <a:ext cx="0" cy="463959"/>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60" name="Line 78">
            <a:extLst>
              <a:ext uri="{FF2B5EF4-FFF2-40B4-BE49-F238E27FC236}">
                <a16:creationId xmlns:a16="http://schemas.microsoft.com/office/drawing/2014/main" id="{00000000-0008-0000-0200-00003C000000}"/>
              </a:ext>
            </a:extLst>
          </xdr:cNvPr>
          <xdr:cNvSpPr>
            <a:spLocks noChangeShapeType="1"/>
          </xdr:cNvSpPr>
        </xdr:nvSpPr>
        <xdr:spPr bwMode="auto">
          <a:xfrm>
            <a:off x="7082937" y="5978769"/>
            <a:ext cx="0" cy="76200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54" name="Line 5">
            <a:extLst>
              <a:ext uri="{FF2B5EF4-FFF2-40B4-BE49-F238E27FC236}">
                <a16:creationId xmlns:a16="http://schemas.microsoft.com/office/drawing/2014/main" id="{00000000-0008-0000-0200-000036000000}"/>
              </a:ext>
            </a:extLst>
          </xdr:cNvPr>
          <xdr:cNvSpPr>
            <a:spLocks noChangeShapeType="1"/>
          </xdr:cNvSpPr>
        </xdr:nvSpPr>
        <xdr:spPr bwMode="auto">
          <a:xfrm>
            <a:off x="3777029" y="5978769"/>
            <a:ext cx="0" cy="3810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6" name="Line 7">
            <a:extLst>
              <a:ext uri="{FF2B5EF4-FFF2-40B4-BE49-F238E27FC236}">
                <a16:creationId xmlns:a16="http://schemas.microsoft.com/office/drawing/2014/main" id="{00000000-0008-0000-0200-000038000000}"/>
              </a:ext>
            </a:extLst>
          </xdr:cNvPr>
          <xdr:cNvSpPr>
            <a:spLocks noChangeShapeType="1"/>
          </xdr:cNvSpPr>
        </xdr:nvSpPr>
        <xdr:spPr bwMode="auto">
          <a:xfrm>
            <a:off x="4100879" y="5988294"/>
            <a:ext cx="0" cy="2667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7" name="Line 8">
            <a:extLst>
              <a:ext uri="{FF2B5EF4-FFF2-40B4-BE49-F238E27FC236}">
                <a16:creationId xmlns:a16="http://schemas.microsoft.com/office/drawing/2014/main" id="{00000000-0008-0000-0200-000039000000}"/>
              </a:ext>
            </a:extLst>
          </xdr:cNvPr>
          <xdr:cNvSpPr>
            <a:spLocks noChangeShapeType="1"/>
          </xdr:cNvSpPr>
        </xdr:nvSpPr>
        <xdr:spPr bwMode="auto">
          <a:xfrm>
            <a:off x="4110404" y="6254994"/>
            <a:ext cx="265820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4" name="Line 85">
            <a:extLst>
              <a:ext uri="{FF2B5EF4-FFF2-40B4-BE49-F238E27FC236}">
                <a16:creationId xmlns:a16="http://schemas.microsoft.com/office/drawing/2014/main" id="{00000000-0008-0000-0200-000040000000}"/>
              </a:ext>
            </a:extLst>
          </xdr:cNvPr>
          <xdr:cNvSpPr>
            <a:spLocks noChangeShapeType="1"/>
          </xdr:cNvSpPr>
        </xdr:nvSpPr>
        <xdr:spPr bwMode="auto">
          <a:xfrm>
            <a:off x="3777814" y="6367053"/>
            <a:ext cx="14999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10793</xdr:colOff>
      <xdr:row>11</xdr:row>
      <xdr:rowOff>12066</xdr:rowOff>
    </xdr:from>
    <xdr:to>
      <xdr:col>3</xdr:col>
      <xdr:colOff>1248740</xdr:colOff>
      <xdr:row>11</xdr:row>
      <xdr:rowOff>179044</xdr:rowOff>
    </xdr:to>
    <xdr:sp macro="" textlink="">
      <xdr:nvSpPr>
        <xdr:cNvPr id="72" name="Text Box 92">
          <a:extLst>
            <a:ext uri="{FF2B5EF4-FFF2-40B4-BE49-F238E27FC236}">
              <a16:creationId xmlns:a16="http://schemas.microsoft.com/office/drawing/2014/main" id="{00000000-0008-0000-0200-000048000000}"/>
            </a:ext>
          </a:extLst>
        </xdr:cNvPr>
        <xdr:cNvSpPr txBox="1">
          <a:spLocks noChangeArrowheads="1"/>
        </xdr:cNvSpPr>
      </xdr:nvSpPr>
      <xdr:spPr bwMode="auto">
        <a:xfrm>
          <a:off x="4342597" y="5039609"/>
          <a:ext cx="1237947"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（イ）の系統内合計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7618</xdr:colOff>
      <xdr:row>11</xdr:row>
      <xdr:rowOff>8891</xdr:rowOff>
    </xdr:from>
    <xdr:to>
      <xdr:col>4</xdr:col>
      <xdr:colOff>1245565</xdr:colOff>
      <xdr:row>11</xdr:row>
      <xdr:rowOff>182219</xdr:rowOff>
    </xdr:to>
    <xdr:sp macro="" textlink="">
      <xdr:nvSpPr>
        <xdr:cNvPr id="73" name="Text Box 92">
          <a:extLst>
            <a:ext uri="{FF2B5EF4-FFF2-40B4-BE49-F238E27FC236}">
              <a16:creationId xmlns:a16="http://schemas.microsoft.com/office/drawing/2014/main" id="{00000000-0008-0000-0200-000049000000}"/>
            </a:ext>
          </a:extLst>
        </xdr:cNvPr>
        <xdr:cNvSpPr txBox="1">
          <a:spLocks noChangeArrowheads="1"/>
        </xdr:cNvSpPr>
      </xdr:nvSpPr>
      <xdr:spPr bwMode="auto">
        <a:xfrm>
          <a:off x="5714335" y="5036434"/>
          <a:ext cx="1237947" cy="17332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（ウ）の系統内合計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2</xdr:col>
      <xdr:colOff>10793</xdr:colOff>
      <xdr:row>12</xdr:row>
      <xdr:rowOff>3783</xdr:rowOff>
    </xdr:from>
    <xdr:to>
      <xdr:col>2</xdr:col>
      <xdr:colOff>1248740</xdr:colOff>
      <xdr:row>12</xdr:row>
      <xdr:rowOff>170761</xdr:rowOff>
    </xdr:to>
    <xdr:sp macro="" textlink="">
      <xdr:nvSpPr>
        <xdr:cNvPr id="74" name="Text Box 92">
          <a:extLst>
            <a:ext uri="{FF2B5EF4-FFF2-40B4-BE49-F238E27FC236}">
              <a16:creationId xmlns:a16="http://schemas.microsoft.com/office/drawing/2014/main" id="{00000000-0008-0000-0200-00004A000000}"/>
            </a:ext>
          </a:extLst>
        </xdr:cNvPr>
        <xdr:cNvSpPr txBox="1">
          <a:spLocks noChangeArrowheads="1"/>
        </xdr:cNvSpPr>
      </xdr:nvSpPr>
      <xdr:spPr bwMode="auto">
        <a:xfrm>
          <a:off x="2810315" y="5511718"/>
          <a:ext cx="1237947"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（エ）の系統内合計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7618</xdr:colOff>
      <xdr:row>12</xdr:row>
      <xdr:rowOff>608</xdr:rowOff>
    </xdr:from>
    <xdr:to>
      <xdr:col>3</xdr:col>
      <xdr:colOff>1245565</xdr:colOff>
      <xdr:row>12</xdr:row>
      <xdr:rowOff>173936</xdr:rowOff>
    </xdr:to>
    <xdr:sp macro="" textlink="">
      <xdr:nvSpPr>
        <xdr:cNvPr id="75" name="Text Box 92">
          <a:extLst>
            <a:ext uri="{FF2B5EF4-FFF2-40B4-BE49-F238E27FC236}">
              <a16:creationId xmlns:a16="http://schemas.microsoft.com/office/drawing/2014/main" id="{00000000-0008-0000-0200-00004B000000}"/>
            </a:ext>
          </a:extLst>
        </xdr:cNvPr>
        <xdr:cNvSpPr txBox="1">
          <a:spLocks noChangeArrowheads="1"/>
        </xdr:cNvSpPr>
      </xdr:nvSpPr>
      <xdr:spPr bwMode="auto">
        <a:xfrm>
          <a:off x="4339422" y="5508543"/>
          <a:ext cx="1237947" cy="17332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（オ）の系統内合計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10793</xdr:colOff>
      <xdr:row>12</xdr:row>
      <xdr:rowOff>3783</xdr:rowOff>
    </xdr:from>
    <xdr:to>
      <xdr:col>4</xdr:col>
      <xdr:colOff>1248740</xdr:colOff>
      <xdr:row>12</xdr:row>
      <xdr:rowOff>170761</xdr:rowOff>
    </xdr:to>
    <xdr:sp macro="" textlink="">
      <xdr:nvSpPr>
        <xdr:cNvPr id="76" name="Text Box 92">
          <a:extLst>
            <a:ext uri="{FF2B5EF4-FFF2-40B4-BE49-F238E27FC236}">
              <a16:creationId xmlns:a16="http://schemas.microsoft.com/office/drawing/2014/main" id="{00000000-0008-0000-0200-00004C000000}"/>
            </a:ext>
          </a:extLst>
        </xdr:cNvPr>
        <xdr:cNvSpPr txBox="1">
          <a:spLocks noChangeArrowheads="1"/>
        </xdr:cNvSpPr>
      </xdr:nvSpPr>
      <xdr:spPr bwMode="auto">
        <a:xfrm>
          <a:off x="5717510" y="5511718"/>
          <a:ext cx="1237947"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（カ）の系統内合計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21866</xdr:colOff>
      <xdr:row>18</xdr:row>
      <xdr:rowOff>25041</xdr:rowOff>
    </xdr:from>
    <xdr:to>
      <xdr:col>3</xdr:col>
      <xdr:colOff>486761</xdr:colOff>
      <xdr:row>18</xdr:row>
      <xdr:rowOff>250559</xdr:rowOff>
    </xdr:to>
    <xdr:sp macro="" textlink="">
      <xdr:nvSpPr>
        <xdr:cNvPr id="39" name="Text Box 23">
          <a:extLst>
            <a:ext uri="{FF2B5EF4-FFF2-40B4-BE49-F238E27FC236}">
              <a16:creationId xmlns:a16="http://schemas.microsoft.com/office/drawing/2014/main" id="{00000000-0008-0000-0200-000027000000}"/>
            </a:ext>
          </a:extLst>
        </xdr:cNvPr>
        <xdr:cNvSpPr txBox="1">
          <a:spLocks noChangeArrowheads="1"/>
        </xdr:cNvSpPr>
      </xdr:nvSpPr>
      <xdr:spPr bwMode="auto">
        <a:xfrm>
          <a:off x="4755791" y="8245116"/>
          <a:ext cx="464895"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4</xdr:col>
      <xdr:colOff>43098</xdr:colOff>
      <xdr:row>18</xdr:row>
      <xdr:rowOff>25041</xdr:rowOff>
    </xdr:from>
    <xdr:to>
      <xdr:col>4</xdr:col>
      <xdr:colOff>499018</xdr:colOff>
      <xdr:row>18</xdr:row>
      <xdr:rowOff>250559</xdr:rowOff>
    </xdr:to>
    <xdr:sp macro="" textlink="">
      <xdr:nvSpPr>
        <xdr:cNvPr id="40" name="Text Box 24">
          <a:extLst>
            <a:ext uri="{FF2B5EF4-FFF2-40B4-BE49-F238E27FC236}">
              <a16:creationId xmlns:a16="http://schemas.microsoft.com/office/drawing/2014/main" id="{00000000-0008-0000-0200-000028000000}"/>
            </a:ext>
          </a:extLst>
        </xdr:cNvPr>
        <xdr:cNvSpPr txBox="1">
          <a:spLocks noChangeArrowheads="1"/>
        </xdr:cNvSpPr>
      </xdr:nvSpPr>
      <xdr:spPr bwMode="auto">
        <a:xfrm>
          <a:off x="6272448" y="824511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1</xdr:col>
      <xdr:colOff>810895</xdr:colOff>
      <xdr:row>20</xdr:row>
      <xdr:rowOff>37879</xdr:rowOff>
    </xdr:from>
    <xdr:to>
      <xdr:col>2</xdr:col>
      <xdr:colOff>419090</xdr:colOff>
      <xdr:row>20</xdr:row>
      <xdr:rowOff>266710</xdr:rowOff>
    </xdr:to>
    <xdr:sp macro="" textlink="">
      <xdr:nvSpPr>
        <xdr:cNvPr id="41" name="Text Box 101">
          <a:extLst>
            <a:ext uri="{FF2B5EF4-FFF2-40B4-BE49-F238E27FC236}">
              <a16:creationId xmlns:a16="http://schemas.microsoft.com/office/drawing/2014/main" id="{00000000-0008-0000-0200-000029000000}"/>
            </a:ext>
          </a:extLst>
        </xdr:cNvPr>
        <xdr:cNvSpPr txBox="1">
          <a:spLocks noChangeArrowheads="1"/>
        </xdr:cNvSpPr>
      </xdr:nvSpPr>
      <xdr:spPr bwMode="auto">
        <a:xfrm>
          <a:off x="3020695" y="9172354"/>
          <a:ext cx="455920" cy="2288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（ス）</a:t>
          </a:r>
        </a:p>
      </xdr:txBody>
    </xdr:sp>
    <xdr:clientData/>
  </xdr:twoCellAnchor>
  <xdr:twoCellAnchor>
    <xdr:from>
      <xdr:col>2</xdr:col>
      <xdr:colOff>1444074</xdr:colOff>
      <xdr:row>16</xdr:row>
      <xdr:rowOff>35560</xdr:rowOff>
    </xdr:from>
    <xdr:to>
      <xdr:col>3</xdr:col>
      <xdr:colOff>722424</xdr:colOff>
      <xdr:row>16</xdr:row>
      <xdr:rowOff>264594</xdr:rowOff>
    </xdr:to>
    <xdr:sp macro="" textlink="">
      <xdr:nvSpPr>
        <xdr:cNvPr id="42" name="Text Box 102">
          <a:extLst>
            <a:ext uri="{FF2B5EF4-FFF2-40B4-BE49-F238E27FC236}">
              <a16:creationId xmlns:a16="http://schemas.microsoft.com/office/drawing/2014/main" id="{00000000-0008-0000-0200-00002A000000}"/>
            </a:ext>
          </a:extLst>
        </xdr:cNvPr>
        <xdr:cNvSpPr txBox="1">
          <a:spLocks noChangeArrowheads="1"/>
        </xdr:cNvSpPr>
      </xdr:nvSpPr>
      <xdr:spPr bwMode="auto">
        <a:xfrm>
          <a:off x="4501599" y="7341235"/>
          <a:ext cx="95475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4</xdr:col>
      <xdr:colOff>43098</xdr:colOff>
      <xdr:row>16</xdr:row>
      <xdr:rowOff>35559</xdr:rowOff>
    </xdr:from>
    <xdr:to>
      <xdr:col>4</xdr:col>
      <xdr:colOff>502923</xdr:colOff>
      <xdr:row>16</xdr:row>
      <xdr:rowOff>295274</xdr:rowOff>
    </xdr:to>
    <xdr:sp macro="" textlink="">
      <xdr:nvSpPr>
        <xdr:cNvPr id="43" name="Text Box 103">
          <a:extLst>
            <a:ext uri="{FF2B5EF4-FFF2-40B4-BE49-F238E27FC236}">
              <a16:creationId xmlns:a16="http://schemas.microsoft.com/office/drawing/2014/main" id="{00000000-0008-0000-0200-00002B000000}"/>
            </a:ext>
          </a:extLst>
        </xdr:cNvPr>
        <xdr:cNvSpPr txBox="1">
          <a:spLocks noChangeArrowheads="1"/>
        </xdr:cNvSpPr>
      </xdr:nvSpPr>
      <xdr:spPr bwMode="auto">
        <a:xfrm>
          <a:off x="6272448" y="7341234"/>
          <a:ext cx="459825" cy="25971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4</xdr:col>
      <xdr:colOff>33573</xdr:colOff>
      <xdr:row>20</xdr:row>
      <xdr:rowOff>35974</xdr:rowOff>
    </xdr:from>
    <xdr:to>
      <xdr:col>4</xdr:col>
      <xdr:colOff>489493</xdr:colOff>
      <xdr:row>20</xdr:row>
      <xdr:rowOff>268321</xdr:rowOff>
    </xdr:to>
    <xdr:sp macro="" textlink="">
      <xdr:nvSpPr>
        <xdr:cNvPr id="44" name="Text Box 100">
          <a:extLst>
            <a:ext uri="{FF2B5EF4-FFF2-40B4-BE49-F238E27FC236}">
              <a16:creationId xmlns:a16="http://schemas.microsoft.com/office/drawing/2014/main" id="{00000000-0008-0000-0200-00002C000000}"/>
            </a:ext>
          </a:extLst>
        </xdr:cNvPr>
        <xdr:cNvSpPr txBox="1">
          <a:spLocks noChangeArrowheads="1"/>
        </xdr:cNvSpPr>
      </xdr:nvSpPr>
      <xdr:spPr bwMode="auto">
        <a:xfrm>
          <a:off x="6262923" y="917044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3</xdr:col>
      <xdr:colOff>17421</xdr:colOff>
      <xdr:row>20</xdr:row>
      <xdr:rowOff>35974</xdr:rowOff>
    </xdr:from>
    <xdr:to>
      <xdr:col>3</xdr:col>
      <xdr:colOff>473341</xdr:colOff>
      <xdr:row>20</xdr:row>
      <xdr:rowOff>268321</xdr:rowOff>
    </xdr:to>
    <xdr:sp macro="" textlink="">
      <xdr:nvSpPr>
        <xdr:cNvPr id="45" name="Text Box 100">
          <a:extLst>
            <a:ext uri="{FF2B5EF4-FFF2-40B4-BE49-F238E27FC236}">
              <a16:creationId xmlns:a16="http://schemas.microsoft.com/office/drawing/2014/main" id="{00000000-0008-0000-0200-00002D000000}"/>
            </a:ext>
          </a:extLst>
        </xdr:cNvPr>
        <xdr:cNvSpPr txBox="1">
          <a:spLocks noChangeArrowheads="1"/>
        </xdr:cNvSpPr>
      </xdr:nvSpPr>
      <xdr:spPr bwMode="auto">
        <a:xfrm>
          <a:off x="4751346" y="917044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1</xdr:col>
      <xdr:colOff>800100</xdr:colOff>
      <xdr:row>16</xdr:row>
      <xdr:rowOff>28575</xdr:rowOff>
    </xdr:from>
    <xdr:to>
      <xdr:col>2</xdr:col>
      <xdr:colOff>408295</xdr:colOff>
      <xdr:row>16</xdr:row>
      <xdr:rowOff>257609</xdr:rowOff>
    </xdr:to>
    <xdr:sp macro="" textlink="">
      <xdr:nvSpPr>
        <xdr:cNvPr id="46" name="Text Box 19">
          <a:extLst>
            <a:ext uri="{FF2B5EF4-FFF2-40B4-BE49-F238E27FC236}">
              <a16:creationId xmlns:a16="http://schemas.microsoft.com/office/drawing/2014/main" id="{00000000-0008-0000-0200-00002E000000}"/>
            </a:ext>
          </a:extLst>
        </xdr:cNvPr>
        <xdr:cNvSpPr txBox="1">
          <a:spLocks noChangeArrowheads="1"/>
        </xdr:cNvSpPr>
      </xdr:nvSpPr>
      <xdr:spPr bwMode="auto">
        <a:xfrm>
          <a:off x="3009900" y="7334250"/>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xdr:col>
      <xdr:colOff>800100</xdr:colOff>
      <xdr:row>18</xdr:row>
      <xdr:rowOff>16151</xdr:rowOff>
    </xdr:from>
    <xdr:to>
      <xdr:col>2</xdr:col>
      <xdr:colOff>408295</xdr:colOff>
      <xdr:row>18</xdr:row>
      <xdr:rowOff>241669</xdr:rowOff>
    </xdr:to>
    <xdr:sp macro="" textlink="">
      <xdr:nvSpPr>
        <xdr:cNvPr id="47" name="Text Box 20">
          <a:extLst>
            <a:ext uri="{FF2B5EF4-FFF2-40B4-BE49-F238E27FC236}">
              <a16:creationId xmlns:a16="http://schemas.microsoft.com/office/drawing/2014/main" id="{00000000-0008-0000-0200-00002F000000}"/>
            </a:ext>
          </a:extLst>
        </xdr:cNvPr>
        <xdr:cNvSpPr txBox="1">
          <a:spLocks noChangeArrowheads="1"/>
        </xdr:cNvSpPr>
      </xdr:nvSpPr>
      <xdr:spPr bwMode="auto">
        <a:xfrm>
          <a:off x="3009900" y="823622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24</xdr:row>
      <xdr:rowOff>0</xdr:rowOff>
    </xdr:from>
    <xdr:to>
      <xdr:col>3</xdr:col>
      <xdr:colOff>455920</xdr:colOff>
      <xdr:row>24</xdr:row>
      <xdr:rowOff>225561</xdr:rowOff>
    </xdr:to>
    <xdr:sp macro="" textlink="">
      <xdr:nvSpPr>
        <xdr:cNvPr id="3" name="Text Box 92">
          <a:extLst>
            <a:ext uri="{FF2B5EF4-FFF2-40B4-BE49-F238E27FC236}">
              <a16:creationId xmlns:a16="http://schemas.microsoft.com/office/drawing/2014/main" id="{DE71685E-CA66-449C-B2F0-BC83F4A1C8EE}"/>
            </a:ext>
          </a:extLst>
        </xdr:cNvPr>
        <xdr:cNvSpPr txBox="1">
          <a:spLocks noChangeArrowheads="1"/>
        </xdr:cNvSpPr>
      </xdr:nvSpPr>
      <xdr:spPr bwMode="auto">
        <a:xfrm>
          <a:off x="4180417" y="9546167"/>
          <a:ext cx="455920"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（ア）</a:t>
          </a:r>
        </a:p>
        <a:p>
          <a:pPr algn="ctr"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xdr:col>
      <xdr:colOff>0</xdr:colOff>
      <xdr:row>24</xdr:row>
      <xdr:rowOff>0</xdr:rowOff>
    </xdr:from>
    <xdr:to>
      <xdr:col>4</xdr:col>
      <xdr:colOff>464895</xdr:colOff>
      <xdr:row>24</xdr:row>
      <xdr:rowOff>225561</xdr:rowOff>
    </xdr:to>
    <xdr:sp macro="" textlink="">
      <xdr:nvSpPr>
        <xdr:cNvPr id="5" name="Text Box 93">
          <a:extLst>
            <a:ext uri="{FF2B5EF4-FFF2-40B4-BE49-F238E27FC236}">
              <a16:creationId xmlns:a16="http://schemas.microsoft.com/office/drawing/2014/main" id="{F5E6B160-0F4D-4ED6-9746-51A7D66A95B0}"/>
            </a:ext>
          </a:extLst>
        </xdr:cNvPr>
        <xdr:cNvSpPr txBox="1">
          <a:spLocks noChangeArrowheads="1"/>
        </xdr:cNvSpPr>
      </xdr:nvSpPr>
      <xdr:spPr bwMode="auto">
        <a:xfrm>
          <a:off x="6360583" y="9546167"/>
          <a:ext cx="464895"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（イ）</a:t>
          </a:r>
        </a:p>
      </xdr:txBody>
    </xdr:sp>
    <xdr:clientData/>
  </xdr:twoCellAnchor>
  <xdr:twoCellAnchor>
    <xdr:from>
      <xdr:col>5</xdr:col>
      <xdr:colOff>0</xdr:colOff>
      <xdr:row>24</xdr:row>
      <xdr:rowOff>0</xdr:rowOff>
    </xdr:from>
    <xdr:to>
      <xdr:col>5</xdr:col>
      <xdr:colOff>455920</xdr:colOff>
      <xdr:row>24</xdr:row>
      <xdr:rowOff>225561</xdr:rowOff>
    </xdr:to>
    <xdr:sp macro="" textlink="">
      <xdr:nvSpPr>
        <xdr:cNvPr id="6" name="Text Box 94">
          <a:extLst>
            <a:ext uri="{FF2B5EF4-FFF2-40B4-BE49-F238E27FC236}">
              <a16:creationId xmlns:a16="http://schemas.microsoft.com/office/drawing/2014/main" id="{CE4C7E7B-FD44-455E-B5F7-BD29AE49BFB3}"/>
            </a:ext>
          </a:extLst>
        </xdr:cNvPr>
        <xdr:cNvSpPr txBox="1">
          <a:spLocks noChangeArrowheads="1"/>
        </xdr:cNvSpPr>
      </xdr:nvSpPr>
      <xdr:spPr bwMode="auto">
        <a:xfrm>
          <a:off x="8540750" y="9546167"/>
          <a:ext cx="455920" cy="225561"/>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strike="noStrike">
              <a:solidFill>
                <a:srgbClr val="000000"/>
              </a:solidFill>
              <a:latin typeface="ＭＳ Ｐゴシック"/>
              <a:ea typeface="ＭＳ Ｐゴシック"/>
            </a:rPr>
            <a:t>（ウ）Ｂ）</a:t>
          </a:r>
        </a:p>
      </xdr:txBody>
    </xdr:sp>
    <xdr:clientData/>
  </xdr:twoCellAnchor>
  <xdr:twoCellAnchor>
    <xdr:from>
      <xdr:col>3</xdr:col>
      <xdr:colOff>0</xdr:colOff>
      <xdr:row>29</xdr:row>
      <xdr:rowOff>0</xdr:rowOff>
    </xdr:from>
    <xdr:to>
      <xdr:col>3</xdr:col>
      <xdr:colOff>455920</xdr:colOff>
      <xdr:row>29</xdr:row>
      <xdr:rowOff>229034</xdr:rowOff>
    </xdr:to>
    <xdr:sp macro="" textlink="">
      <xdr:nvSpPr>
        <xdr:cNvPr id="8" name="Text Box 96">
          <a:extLst>
            <a:ext uri="{FF2B5EF4-FFF2-40B4-BE49-F238E27FC236}">
              <a16:creationId xmlns:a16="http://schemas.microsoft.com/office/drawing/2014/main" id="{02DB9B45-DC2B-4EDB-BD8C-E78F773A707F}"/>
            </a:ext>
          </a:extLst>
        </xdr:cNvPr>
        <xdr:cNvSpPr txBox="1">
          <a:spLocks noChangeArrowheads="1"/>
        </xdr:cNvSpPr>
      </xdr:nvSpPr>
      <xdr:spPr bwMode="auto">
        <a:xfrm>
          <a:off x="4180417" y="11292417"/>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4</xdr:col>
      <xdr:colOff>0</xdr:colOff>
      <xdr:row>29</xdr:row>
      <xdr:rowOff>0</xdr:rowOff>
    </xdr:from>
    <xdr:to>
      <xdr:col>4</xdr:col>
      <xdr:colOff>464895</xdr:colOff>
      <xdr:row>29</xdr:row>
      <xdr:rowOff>229034</xdr:rowOff>
    </xdr:to>
    <xdr:sp macro="" textlink="">
      <xdr:nvSpPr>
        <xdr:cNvPr id="10" name="Text Box 97">
          <a:extLst>
            <a:ext uri="{FF2B5EF4-FFF2-40B4-BE49-F238E27FC236}">
              <a16:creationId xmlns:a16="http://schemas.microsoft.com/office/drawing/2014/main" id="{D18D18EC-02D6-44A7-8D8F-D773A4F65978}"/>
            </a:ext>
          </a:extLst>
        </xdr:cNvPr>
        <xdr:cNvSpPr txBox="1">
          <a:spLocks noChangeArrowheads="1"/>
        </xdr:cNvSpPr>
      </xdr:nvSpPr>
      <xdr:spPr bwMode="auto">
        <a:xfrm>
          <a:off x="6360583" y="11292417"/>
          <a:ext cx="464895"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（オ）</a:t>
          </a:r>
        </a:p>
      </xdr:txBody>
    </xdr:sp>
    <xdr:clientData/>
  </xdr:twoCellAnchor>
  <xdr:twoCellAnchor>
    <xdr:from>
      <xdr:col>5</xdr:col>
      <xdr:colOff>0</xdr:colOff>
      <xdr:row>29</xdr:row>
      <xdr:rowOff>0</xdr:rowOff>
    </xdr:from>
    <xdr:to>
      <xdr:col>5</xdr:col>
      <xdr:colOff>457050</xdr:colOff>
      <xdr:row>29</xdr:row>
      <xdr:rowOff>229034</xdr:rowOff>
    </xdr:to>
    <xdr:sp macro="" textlink="">
      <xdr:nvSpPr>
        <xdr:cNvPr id="12" name="Text Box 98">
          <a:extLst>
            <a:ext uri="{FF2B5EF4-FFF2-40B4-BE49-F238E27FC236}">
              <a16:creationId xmlns:a16="http://schemas.microsoft.com/office/drawing/2014/main" id="{92AB1E36-E74A-4C33-AA3C-EDA4A75A00C3}"/>
            </a:ext>
          </a:extLst>
        </xdr:cNvPr>
        <xdr:cNvSpPr txBox="1">
          <a:spLocks noChangeArrowheads="1"/>
        </xdr:cNvSpPr>
      </xdr:nvSpPr>
      <xdr:spPr bwMode="auto">
        <a:xfrm>
          <a:off x="8540750" y="11292417"/>
          <a:ext cx="457050" cy="229034"/>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strike="noStrike">
              <a:solidFill>
                <a:srgbClr val="000000"/>
              </a:solidFill>
              <a:latin typeface="ＭＳ Ｐゴシック"/>
              <a:ea typeface="ＭＳ Ｐゴシック"/>
            </a:rPr>
            <a:t>（カ）</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2506322</xdr:colOff>
      <xdr:row>3</xdr:row>
      <xdr:rowOff>12700</xdr:rowOff>
    </xdr:from>
    <xdr:to>
      <xdr:col>5</xdr:col>
      <xdr:colOff>2696822</xdr:colOff>
      <xdr:row>5</xdr:row>
      <xdr:rowOff>0</xdr:rowOff>
    </xdr:to>
    <xdr:sp macro="" textlink="">
      <xdr:nvSpPr>
        <xdr:cNvPr id="2" name="左中かっこ 1">
          <a:extLst>
            <a:ext uri="{FF2B5EF4-FFF2-40B4-BE49-F238E27FC236}">
              <a16:creationId xmlns:a16="http://schemas.microsoft.com/office/drawing/2014/main" id="{1781B05C-B672-47CF-E53E-2AD4F6797E5B}"/>
            </a:ext>
          </a:extLst>
        </xdr:cNvPr>
        <xdr:cNvSpPr/>
      </xdr:nvSpPr>
      <xdr:spPr>
        <a:xfrm>
          <a:off x="11782844" y="1130852"/>
          <a:ext cx="190500" cy="732735"/>
        </a:xfrm>
        <a:prstGeom prst="lef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73A93-5566-4FD4-8632-0A4C1A8D93EB}">
  <dimension ref="A1:G51"/>
  <sheetViews>
    <sheetView topLeftCell="A29" zoomScaleNormal="100" workbookViewId="0">
      <selection activeCell="C39" sqref="C39:E40"/>
    </sheetView>
  </sheetViews>
  <sheetFormatPr defaultColWidth="9" defaultRowHeight="13.5"/>
  <cols>
    <col min="1" max="1" width="1" style="430" customWidth="1"/>
    <col min="2" max="2" width="27.5" style="430" customWidth="1"/>
    <col min="3" max="3" width="16.875" style="430" customWidth="1"/>
    <col min="4" max="4" width="17.875" style="430" customWidth="1"/>
    <col min="5" max="5" width="15.875" style="430" customWidth="1"/>
    <col min="6" max="6" width="15.625" style="430" customWidth="1"/>
    <col min="7" max="7" width="22.125" style="430" customWidth="1"/>
    <col min="8" max="16384" width="9" style="430"/>
  </cols>
  <sheetData>
    <row r="1" spans="1:7" ht="24" customHeight="1">
      <c r="B1" t="s">
        <v>291</v>
      </c>
      <c r="C1" s="431"/>
      <c r="D1" s="431"/>
      <c r="E1" s="431"/>
      <c r="F1" s="431"/>
      <c r="G1" s="432"/>
    </row>
    <row r="2" spans="1:7" ht="21" customHeight="1">
      <c r="B2" s="503" t="s">
        <v>306</v>
      </c>
      <c r="C2" s="503"/>
      <c r="D2" s="503"/>
      <c r="E2" s="503"/>
      <c r="F2" s="503"/>
      <c r="G2" s="503"/>
    </row>
    <row r="3" spans="1:7" ht="13.5" customHeight="1" thickBot="1">
      <c r="B3" s="433"/>
      <c r="C3" s="433"/>
      <c r="D3" s="433"/>
      <c r="E3" s="504"/>
      <c r="F3" s="504"/>
      <c r="G3" s="504"/>
    </row>
    <row r="4" spans="1:7" ht="34.5" customHeight="1" thickBot="1">
      <c r="A4" s="434"/>
      <c r="B4" s="435" t="s">
        <v>307</v>
      </c>
      <c r="C4" s="505"/>
      <c r="D4" s="505"/>
      <c r="E4" s="505"/>
      <c r="F4" s="505"/>
      <c r="G4" s="506"/>
    </row>
    <row r="5" spans="1:7" ht="19.5" customHeight="1">
      <c r="A5" s="434"/>
      <c r="B5" s="507" t="s">
        <v>308</v>
      </c>
      <c r="C5" s="510" t="s">
        <v>309</v>
      </c>
      <c r="D5" s="511"/>
      <c r="E5" s="512" t="s">
        <v>310</v>
      </c>
      <c r="F5" s="510"/>
      <c r="G5" s="513"/>
    </row>
    <row r="6" spans="1:7" ht="18" customHeight="1">
      <c r="A6" s="434"/>
      <c r="B6" s="508"/>
      <c r="C6" s="514"/>
      <c r="D6" s="515"/>
      <c r="E6" s="516"/>
      <c r="F6" s="514"/>
      <c r="G6" s="517"/>
    </row>
    <row r="7" spans="1:7" ht="18" customHeight="1">
      <c r="A7" s="434"/>
      <c r="B7" s="508"/>
      <c r="C7" s="518" t="s">
        <v>311</v>
      </c>
      <c r="D7" s="518"/>
      <c r="E7" s="518"/>
      <c r="F7" s="518"/>
      <c r="G7" s="519"/>
    </row>
    <row r="8" spans="1:7" ht="18" customHeight="1">
      <c r="A8" s="434"/>
      <c r="B8" s="508"/>
      <c r="C8" s="520" t="s">
        <v>312</v>
      </c>
      <c r="D8" s="521"/>
      <c r="E8" s="522" t="s">
        <v>310</v>
      </c>
      <c r="F8" s="520"/>
      <c r="G8" s="523"/>
    </row>
    <row r="9" spans="1:7" ht="18" customHeight="1" thickBot="1">
      <c r="A9" s="434"/>
      <c r="B9" s="508"/>
      <c r="C9" s="524"/>
      <c r="D9" s="525"/>
      <c r="E9" s="526"/>
      <c r="F9" s="524"/>
      <c r="G9" s="527"/>
    </row>
    <row r="10" spans="1:7" ht="18" customHeight="1">
      <c r="A10" s="434"/>
      <c r="B10" s="508"/>
      <c r="C10" s="528" t="s">
        <v>313</v>
      </c>
      <c r="D10" s="528"/>
      <c r="E10" s="528"/>
      <c r="F10" s="528"/>
      <c r="G10" s="529"/>
    </row>
    <row r="11" spans="1:7" ht="18" customHeight="1">
      <c r="A11" s="434"/>
      <c r="B11" s="508"/>
      <c r="C11" s="530" t="s">
        <v>314</v>
      </c>
      <c r="D11" s="531"/>
      <c r="E11" s="436" t="s">
        <v>315</v>
      </c>
      <c r="F11" s="436" t="s">
        <v>316</v>
      </c>
      <c r="G11" s="437" t="s">
        <v>317</v>
      </c>
    </row>
    <row r="12" spans="1:7" ht="18" customHeight="1">
      <c r="A12" s="434"/>
      <c r="B12" s="508"/>
      <c r="C12" s="501"/>
      <c r="D12" s="502"/>
      <c r="E12" s="438"/>
      <c r="F12" s="438"/>
      <c r="G12" s="439"/>
    </row>
    <row r="13" spans="1:7" ht="18" customHeight="1">
      <c r="A13" s="434"/>
      <c r="B13" s="508"/>
      <c r="C13" s="531" t="s">
        <v>318</v>
      </c>
      <c r="D13" s="532"/>
      <c r="E13" s="532"/>
      <c r="F13" s="532" t="s">
        <v>319</v>
      </c>
      <c r="G13" s="533"/>
    </row>
    <row r="14" spans="1:7" ht="18" customHeight="1" thickBot="1">
      <c r="A14" s="434"/>
      <c r="B14" s="508"/>
      <c r="C14" s="534"/>
      <c r="D14" s="535"/>
      <c r="E14" s="535"/>
      <c r="F14" s="535"/>
      <c r="G14" s="536"/>
    </row>
    <row r="15" spans="1:7" ht="18" customHeight="1">
      <c r="A15" s="434"/>
      <c r="B15" s="508"/>
      <c r="C15" s="537" t="s">
        <v>320</v>
      </c>
      <c r="D15" s="537"/>
      <c r="E15" s="537"/>
      <c r="F15" s="537"/>
      <c r="G15" s="538"/>
    </row>
    <row r="16" spans="1:7" ht="18" customHeight="1">
      <c r="A16" s="434"/>
      <c r="B16" s="508"/>
      <c r="C16" s="530" t="s">
        <v>314</v>
      </c>
      <c r="D16" s="531"/>
      <c r="E16" s="436" t="s">
        <v>315</v>
      </c>
      <c r="F16" s="436" t="s">
        <v>316</v>
      </c>
      <c r="G16" s="437" t="s">
        <v>317</v>
      </c>
    </row>
    <row r="17" spans="1:7" ht="18" customHeight="1">
      <c r="A17" s="434"/>
      <c r="B17" s="508"/>
      <c r="C17" s="501"/>
      <c r="D17" s="502"/>
      <c r="E17" s="438"/>
      <c r="F17" s="438"/>
      <c r="G17" s="439"/>
    </row>
    <row r="18" spans="1:7" ht="18" customHeight="1">
      <c r="A18" s="434"/>
      <c r="B18" s="508"/>
      <c r="C18" s="530" t="s">
        <v>318</v>
      </c>
      <c r="D18" s="530"/>
      <c r="E18" s="531"/>
      <c r="F18" s="539" t="s">
        <v>319</v>
      </c>
      <c r="G18" s="540"/>
    </row>
    <row r="19" spans="1:7" ht="18" customHeight="1" thickBot="1">
      <c r="A19" s="434"/>
      <c r="B19" s="508"/>
      <c r="C19" s="541"/>
      <c r="D19" s="541"/>
      <c r="E19" s="534"/>
      <c r="F19" s="542"/>
      <c r="G19" s="543"/>
    </row>
    <row r="20" spans="1:7" ht="18" customHeight="1">
      <c r="A20" s="434"/>
      <c r="B20" s="508"/>
      <c r="C20" s="528" t="s">
        <v>321</v>
      </c>
      <c r="D20" s="528"/>
      <c r="E20" s="528"/>
      <c r="F20" s="528"/>
      <c r="G20" s="529"/>
    </row>
    <row r="21" spans="1:7" ht="18" customHeight="1">
      <c r="A21" s="434"/>
      <c r="B21" s="508"/>
      <c r="C21" s="530" t="s">
        <v>314</v>
      </c>
      <c r="D21" s="531"/>
      <c r="E21" s="436" t="s">
        <v>315</v>
      </c>
      <c r="F21" s="436" t="s">
        <v>316</v>
      </c>
      <c r="G21" s="437" t="s">
        <v>317</v>
      </c>
    </row>
    <row r="22" spans="1:7" ht="18" customHeight="1">
      <c r="A22" s="434"/>
      <c r="B22" s="508"/>
      <c r="C22" s="501"/>
      <c r="D22" s="502"/>
      <c r="E22" s="438"/>
      <c r="F22" s="438"/>
      <c r="G22" s="439"/>
    </row>
    <row r="23" spans="1:7" ht="18" customHeight="1">
      <c r="A23" s="434"/>
      <c r="B23" s="508"/>
      <c r="C23" s="530" t="s">
        <v>318</v>
      </c>
      <c r="D23" s="530"/>
      <c r="E23" s="531"/>
      <c r="F23" s="539" t="s">
        <v>319</v>
      </c>
      <c r="G23" s="540"/>
    </row>
    <row r="24" spans="1:7" ht="18" customHeight="1" thickBot="1">
      <c r="A24" s="434"/>
      <c r="B24" s="509"/>
      <c r="C24" s="541"/>
      <c r="D24" s="541"/>
      <c r="E24" s="534"/>
      <c r="F24" s="542"/>
      <c r="G24" s="543"/>
    </row>
    <row r="25" spans="1:7" ht="18" customHeight="1">
      <c r="A25" s="434"/>
      <c r="B25" s="544" t="s">
        <v>322</v>
      </c>
      <c r="C25" s="510" t="s">
        <v>309</v>
      </c>
      <c r="D25" s="511"/>
      <c r="E25" s="512" t="s">
        <v>323</v>
      </c>
      <c r="F25" s="510"/>
      <c r="G25" s="513"/>
    </row>
    <row r="26" spans="1:7" ht="18" customHeight="1" thickBot="1">
      <c r="A26" s="434"/>
      <c r="B26" s="551"/>
      <c r="C26" s="553"/>
      <c r="D26" s="554"/>
      <c r="E26" s="555"/>
      <c r="F26" s="553"/>
      <c r="G26" s="556"/>
    </row>
    <row r="27" spans="1:7" ht="18" customHeight="1">
      <c r="A27" s="434"/>
      <c r="B27" s="551"/>
      <c r="C27" s="528" t="s">
        <v>313</v>
      </c>
      <c r="D27" s="528"/>
      <c r="E27" s="528"/>
      <c r="F27" s="528"/>
      <c r="G27" s="529"/>
    </row>
    <row r="28" spans="1:7" ht="18" customHeight="1">
      <c r="A28" s="434"/>
      <c r="B28" s="551"/>
      <c r="C28" s="530" t="s">
        <v>314</v>
      </c>
      <c r="D28" s="531"/>
      <c r="E28" s="436" t="s">
        <v>315</v>
      </c>
      <c r="F28" s="436" t="s">
        <v>316</v>
      </c>
      <c r="G28" s="437" t="s">
        <v>317</v>
      </c>
    </row>
    <row r="29" spans="1:7" ht="18" customHeight="1">
      <c r="A29" s="434"/>
      <c r="B29" s="551"/>
      <c r="C29" s="501"/>
      <c r="D29" s="502"/>
      <c r="E29" s="438"/>
      <c r="F29" s="438"/>
      <c r="G29" s="439"/>
    </row>
    <row r="30" spans="1:7" ht="18" customHeight="1">
      <c r="A30" s="434"/>
      <c r="B30" s="551"/>
      <c r="C30" s="530" t="s">
        <v>318</v>
      </c>
      <c r="D30" s="530"/>
      <c r="E30" s="531"/>
      <c r="F30" s="539" t="s">
        <v>319</v>
      </c>
      <c r="G30" s="540"/>
    </row>
    <row r="31" spans="1:7" ht="18" customHeight="1" thickBot="1">
      <c r="A31" s="434"/>
      <c r="B31" s="552"/>
      <c r="C31" s="541"/>
      <c r="D31" s="541"/>
      <c r="E31" s="534"/>
      <c r="F31" s="542"/>
      <c r="G31" s="543"/>
    </row>
    <row r="32" spans="1:7" ht="18" customHeight="1">
      <c r="A32" s="434"/>
      <c r="B32" s="544" t="s">
        <v>324</v>
      </c>
      <c r="C32" s="545" t="s">
        <v>325</v>
      </c>
      <c r="D32" s="546"/>
      <c r="E32" s="440" t="s">
        <v>326</v>
      </c>
      <c r="F32" s="440" t="s">
        <v>327</v>
      </c>
      <c r="G32" s="441" t="s">
        <v>328</v>
      </c>
    </row>
    <row r="33" spans="1:7" ht="18" customHeight="1">
      <c r="A33" s="434"/>
      <c r="B33" s="508"/>
      <c r="C33" s="547" t="s">
        <v>329</v>
      </c>
      <c r="D33" s="548"/>
      <c r="E33" s="442"/>
      <c r="F33" s="442"/>
      <c r="G33" s="443"/>
    </row>
    <row r="34" spans="1:7" ht="18" customHeight="1">
      <c r="A34" s="434"/>
      <c r="B34" s="508"/>
      <c r="C34" s="547" t="s">
        <v>330</v>
      </c>
      <c r="D34" s="548"/>
      <c r="E34" s="442"/>
      <c r="F34" s="442"/>
      <c r="G34" s="443"/>
    </row>
    <row r="35" spans="1:7" ht="18" customHeight="1" thickBot="1">
      <c r="A35" s="434"/>
      <c r="B35" s="509"/>
      <c r="C35" s="549" t="s">
        <v>330</v>
      </c>
      <c r="D35" s="550"/>
      <c r="E35" s="444"/>
      <c r="F35" s="444"/>
      <c r="G35" s="443"/>
    </row>
    <row r="36" spans="1:7" ht="27" customHeight="1" thickBot="1">
      <c r="A36" s="434"/>
      <c r="B36" s="445" t="s">
        <v>331</v>
      </c>
      <c r="C36" s="446" t="s">
        <v>332</v>
      </c>
      <c r="D36" s="557" t="s">
        <v>333</v>
      </c>
      <c r="E36" s="557"/>
      <c r="F36" s="557"/>
      <c r="G36" s="558"/>
    </row>
    <row r="37" spans="1:7" ht="27" customHeight="1" thickBot="1">
      <c r="B37" s="445" t="s">
        <v>334</v>
      </c>
      <c r="C37" s="559" t="s">
        <v>335</v>
      </c>
      <c r="D37" s="560"/>
      <c r="E37" s="561"/>
      <c r="F37" s="448" t="s">
        <v>336</v>
      </c>
      <c r="G37" s="449" t="s">
        <v>337</v>
      </c>
    </row>
    <row r="38" spans="1:7" ht="27" customHeight="1" thickBot="1">
      <c r="B38" s="445" t="s">
        <v>338</v>
      </c>
      <c r="C38" s="450" t="s">
        <v>339</v>
      </c>
      <c r="D38" s="447" t="s">
        <v>340</v>
      </c>
      <c r="E38" s="562" t="s">
        <v>341</v>
      </c>
      <c r="F38" s="563"/>
      <c r="G38" s="451" t="s">
        <v>342</v>
      </c>
    </row>
    <row r="39" spans="1:7" ht="25.5" customHeight="1" thickBot="1">
      <c r="A39" s="434"/>
      <c r="B39" s="564" t="s">
        <v>343</v>
      </c>
      <c r="C39" s="565"/>
      <c r="D39" s="566"/>
      <c r="E39" s="567"/>
      <c r="F39" s="568" t="s">
        <v>344</v>
      </c>
      <c r="G39" s="569"/>
    </row>
    <row r="40" spans="1:7" ht="24" customHeight="1" thickBot="1">
      <c r="A40" s="434"/>
      <c r="B40" s="564"/>
      <c r="C40" s="565"/>
      <c r="D40" s="566"/>
      <c r="E40" s="567"/>
      <c r="F40" s="570" t="s">
        <v>345</v>
      </c>
      <c r="G40" s="527"/>
    </row>
    <row r="41" spans="1:7" ht="43.5" customHeight="1" thickBot="1">
      <c r="A41" s="434"/>
      <c r="B41" s="452" t="s">
        <v>346</v>
      </c>
      <c r="C41" s="572"/>
      <c r="D41" s="573"/>
      <c r="E41" s="573"/>
      <c r="F41" s="573"/>
      <c r="G41" s="574"/>
    </row>
    <row r="42" spans="1:7" ht="69.75" customHeight="1" thickBot="1">
      <c r="A42" s="434"/>
      <c r="B42" s="453" t="s">
        <v>347</v>
      </c>
      <c r="C42" s="575"/>
      <c r="D42" s="575"/>
      <c r="E42" s="575"/>
      <c r="F42" s="575"/>
      <c r="G42" s="576"/>
    </row>
    <row r="43" spans="1:7" ht="30" customHeight="1">
      <c r="A43" s="434"/>
      <c r="B43" s="507" t="s">
        <v>348</v>
      </c>
      <c r="C43" s="577" t="s">
        <v>349</v>
      </c>
      <c r="D43" s="577"/>
      <c r="E43" s="578"/>
      <c r="F43" s="579" t="s">
        <v>350</v>
      </c>
      <c r="G43" s="581" t="s">
        <v>351</v>
      </c>
    </row>
    <row r="44" spans="1:7" ht="39" customHeight="1">
      <c r="A44" s="434"/>
      <c r="B44" s="508"/>
      <c r="C44" s="454" t="s">
        <v>352</v>
      </c>
      <c r="D44" s="455" t="s">
        <v>353</v>
      </c>
      <c r="E44" s="455" t="s">
        <v>354</v>
      </c>
      <c r="F44" s="580"/>
      <c r="G44" s="582"/>
    </row>
    <row r="45" spans="1:7" ht="22.5" customHeight="1">
      <c r="A45" s="434"/>
      <c r="B45" s="508"/>
      <c r="C45" s="583"/>
      <c r="D45" s="585"/>
      <c r="E45" s="587"/>
      <c r="F45" s="456"/>
      <c r="G45" s="589" t="e">
        <f>ROUNDDOWN(F45/(E45*F47),0)</f>
        <v>#DIV/0!</v>
      </c>
    </row>
    <row r="46" spans="1:7" ht="30.75" customHeight="1">
      <c r="A46" s="434"/>
      <c r="B46" s="508"/>
      <c r="C46" s="583"/>
      <c r="D46" s="585"/>
      <c r="E46" s="587"/>
      <c r="F46" s="457" t="s">
        <v>355</v>
      </c>
      <c r="G46" s="589"/>
    </row>
    <row r="47" spans="1:7" ht="24" customHeight="1" thickBot="1">
      <c r="A47" s="434"/>
      <c r="B47" s="509"/>
      <c r="C47" s="584"/>
      <c r="D47" s="586"/>
      <c r="E47" s="588"/>
      <c r="F47" s="458"/>
      <c r="G47" s="590"/>
    </row>
    <row r="48" spans="1:7" ht="22.5" customHeight="1">
      <c r="B48" s="459" t="s">
        <v>356</v>
      </c>
      <c r="C48" s="460"/>
      <c r="D48" s="460"/>
      <c r="E48" s="460"/>
      <c r="F48" s="461"/>
      <c r="G48" s="462"/>
    </row>
    <row r="49" spans="2:7" ht="14.25">
      <c r="B49" s="463"/>
      <c r="C49" s="464"/>
      <c r="D49" s="464"/>
      <c r="E49" s="464"/>
      <c r="F49" s="465"/>
      <c r="G49" s="466"/>
    </row>
    <row r="50" spans="2:7" ht="108" customHeight="1">
      <c r="B50" s="571" t="s">
        <v>357</v>
      </c>
      <c r="C50" s="571"/>
      <c r="D50" s="571"/>
      <c r="E50" s="571"/>
      <c r="F50" s="571"/>
      <c r="G50" s="571"/>
    </row>
    <row r="51" spans="2:7">
      <c r="B51" s="571"/>
      <c r="C51" s="571"/>
      <c r="D51" s="571"/>
      <c r="E51" s="571"/>
      <c r="F51" s="571"/>
      <c r="G51" s="571"/>
    </row>
  </sheetData>
  <mergeCells count="70">
    <mergeCell ref="B50:G50"/>
    <mergeCell ref="B51:G51"/>
    <mergeCell ref="C41:G41"/>
    <mergeCell ref="C42:G42"/>
    <mergeCell ref="B43:B47"/>
    <mergeCell ref="C43:E43"/>
    <mergeCell ref="F43:F44"/>
    <mergeCell ref="G43:G44"/>
    <mergeCell ref="C45:C47"/>
    <mergeCell ref="D45:D47"/>
    <mergeCell ref="E45:E47"/>
    <mergeCell ref="G45:G47"/>
    <mergeCell ref="D36:G36"/>
    <mergeCell ref="C37:E37"/>
    <mergeCell ref="E38:F38"/>
    <mergeCell ref="B39:B40"/>
    <mergeCell ref="C39:E40"/>
    <mergeCell ref="F39:G39"/>
    <mergeCell ref="F40:G40"/>
    <mergeCell ref="C31:E31"/>
    <mergeCell ref="F31:G31"/>
    <mergeCell ref="B32:B35"/>
    <mergeCell ref="C32:D32"/>
    <mergeCell ref="C33:D33"/>
    <mergeCell ref="C34:D34"/>
    <mergeCell ref="C35:D35"/>
    <mergeCell ref="B25:B31"/>
    <mergeCell ref="C25:D25"/>
    <mergeCell ref="E25:G25"/>
    <mergeCell ref="C26:D26"/>
    <mergeCell ref="E26:G26"/>
    <mergeCell ref="C27:G27"/>
    <mergeCell ref="C28:D28"/>
    <mergeCell ref="C29:D29"/>
    <mergeCell ref="C30:E30"/>
    <mergeCell ref="F30:G30"/>
    <mergeCell ref="C21:D21"/>
    <mergeCell ref="C22:D22"/>
    <mergeCell ref="C23:E23"/>
    <mergeCell ref="F23:G23"/>
    <mergeCell ref="C24:E24"/>
    <mergeCell ref="F24:G24"/>
    <mergeCell ref="C20:G20"/>
    <mergeCell ref="C13:E13"/>
    <mergeCell ref="F13:G13"/>
    <mergeCell ref="C14:E14"/>
    <mergeCell ref="F14:G14"/>
    <mergeCell ref="C15:G15"/>
    <mergeCell ref="C16:D16"/>
    <mergeCell ref="C17:D17"/>
    <mergeCell ref="C18:E18"/>
    <mergeCell ref="F18:G18"/>
    <mergeCell ref="C19:E19"/>
    <mergeCell ref="F19:G19"/>
    <mergeCell ref="C12:D12"/>
    <mergeCell ref="B2:G2"/>
    <mergeCell ref="E3:G3"/>
    <mergeCell ref="C4:G4"/>
    <mergeCell ref="B5:B24"/>
    <mergeCell ref="C5:D5"/>
    <mergeCell ref="E5:G5"/>
    <mergeCell ref="C6:D6"/>
    <mergeCell ref="E6:G6"/>
    <mergeCell ref="C7:G7"/>
    <mergeCell ref="C8:D8"/>
    <mergeCell ref="E8:G8"/>
    <mergeCell ref="C9:D9"/>
    <mergeCell ref="E9:G9"/>
    <mergeCell ref="C10:G10"/>
    <mergeCell ref="C11:D11"/>
  </mergeCells>
  <phoneticPr fontId="3"/>
  <conditionalFormatting sqref="F45">
    <cfRule type="expression" dxfId="5" priority="2" stopIfTrue="1">
      <formula>ISERROR($F$47)</formula>
    </cfRule>
  </conditionalFormatting>
  <conditionalFormatting sqref="F47:F49">
    <cfRule type="expression" dxfId="4" priority="3" stopIfTrue="1">
      <formula>ISERROR($F$47)</formula>
    </cfRule>
  </conditionalFormatting>
  <conditionalFormatting sqref="G45">
    <cfRule type="expression" dxfId="3" priority="1" stopIfTrue="1">
      <formula>ISERROR($G$47)</formula>
    </cfRule>
  </conditionalFormatting>
  <dataValidations count="5">
    <dataValidation type="list" allowBlank="1" showInputMessage="1" showErrorMessage="1" sqref="D38 G38" xr:uid="{7DDD04AA-09FE-4D55-A77D-B0C7E0889A85}">
      <formula1>"該当,非該当"</formula1>
    </dataValidation>
    <dataValidation type="list" allowBlank="1" showInputMessage="1" showErrorMessage="1" sqref="G33:G35" xr:uid="{E9A9CA49-50FB-47A4-BB30-87C87076D583}">
      <formula1>"大企業,中小企業,その他"</formula1>
    </dataValidation>
    <dataValidation type="list" allowBlank="1" showInputMessage="1" showErrorMessage="1" sqref="G37" xr:uid="{4B66F47C-2C88-468E-8C48-A84319A17BA8}">
      <formula1>"新設,更新"</formula1>
    </dataValidation>
    <dataValidation type="list" allowBlank="1" showInputMessage="1" showErrorMessage="1" sqref="C37:E37" xr:uid="{FBCE9EC8-B9CD-4519-B984-E1750A94F556}">
      <formula1>"冷凍冷蔵倉庫,食品製造,CVS以外の食品小売店舗,CVS"</formula1>
    </dataValidation>
    <dataValidation type="list" allowBlank="1" showInputMessage="1" showErrorMessage="1" sqref="C36" xr:uid="{9FB81461-8048-418E-BAD0-8B120984DD44}">
      <formula1>"単年度,複数年度"</formula1>
    </dataValidation>
  </dataValidations>
  <pageMargins left="0.7" right="0.7" top="0.75" bottom="0.75" header="0.3" footer="0.3"/>
  <pageSetup paperSize="9" scale="7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H17"/>
  <sheetViews>
    <sheetView showGridLines="0" zoomScaleNormal="100" zoomScaleSheetLayoutView="100" workbookViewId="0">
      <selection activeCell="B1" sqref="B1"/>
    </sheetView>
  </sheetViews>
  <sheetFormatPr defaultColWidth="9" defaultRowHeight="13.5"/>
  <cols>
    <col min="1" max="1" width="29" style="41" customWidth="1"/>
    <col min="2" max="2" width="11.125" style="42" customWidth="1"/>
    <col min="3" max="5" width="22.625" style="43" customWidth="1"/>
    <col min="6" max="6" width="19.625" style="43" customWidth="1"/>
    <col min="7" max="7" width="4" style="43" customWidth="1"/>
    <col min="8" max="8" width="90.875" style="43" customWidth="1"/>
    <col min="9" max="16384" width="9" style="43"/>
  </cols>
  <sheetData>
    <row r="1" spans="1:8" ht="22.5" customHeight="1">
      <c r="A1" t="s">
        <v>292</v>
      </c>
    </row>
    <row r="2" spans="1:8" ht="24.75" customHeight="1">
      <c r="A2" s="612" t="s">
        <v>293</v>
      </c>
      <c r="B2" s="612"/>
      <c r="C2" s="612"/>
      <c r="D2" s="612"/>
      <c r="E2" s="612"/>
      <c r="F2" s="55"/>
      <c r="H2" s="7"/>
    </row>
    <row r="3" spans="1:8" ht="30" customHeight="1">
      <c r="A3" s="617" t="s">
        <v>89</v>
      </c>
      <c r="B3" s="618"/>
      <c r="C3" s="618"/>
      <c r="D3" s="618"/>
      <c r="E3" s="618"/>
      <c r="F3" s="2"/>
      <c r="G3" s="42"/>
      <c r="H3" s="591"/>
    </row>
    <row r="4" spans="1:8" ht="16.7" customHeight="1" thickBot="1">
      <c r="A4" s="6"/>
      <c r="B4" s="7"/>
      <c r="C4"/>
      <c r="D4" s="51"/>
      <c r="E4" s="3"/>
      <c r="H4" s="591"/>
    </row>
    <row r="5" spans="1:8" ht="60" customHeight="1">
      <c r="A5" s="597" t="s">
        <v>177</v>
      </c>
      <c r="B5" s="598"/>
      <c r="C5" s="601" t="s">
        <v>91</v>
      </c>
      <c r="D5" s="601" t="s">
        <v>26</v>
      </c>
      <c r="E5" s="603" t="s">
        <v>107</v>
      </c>
      <c r="F5" s="48"/>
      <c r="H5" s="21"/>
    </row>
    <row r="6" spans="1:8" ht="50.1" customHeight="1" thickBot="1">
      <c r="A6" s="599"/>
      <c r="B6" s="600"/>
      <c r="C6" s="602"/>
      <c r="D6" s="602"/>
      <c r="E6" s="604"/>
      <c r="F6" s="49"/>
    </row>
    <row r="7" spans="1:8" ht="39.950000000000003" customHeight="1">
      <c r="A7" s="23" t="s">
        <v>101</v>
      </c>
      <c r="B7" s="19" t="s">
        <v>19</v>
      </c>
      <c r="C7" s="20"/>
      <c r="D7" s="20"/>
      <c r="E7" s="24"/>
      <c r="F7" s="22"/>
      <c r="H7" s="50"/>
    </row>
    <row r="8" spans="1:8" ht="39.950000000000003" customHeight="1" thickBot="1">
      <c r="A8" s="25" t="s">
        <v>102</v>
      </c>
      <c r="B8" s="26" t="s">
        <v>17</v>
      </c>
      <c r="C8" s="77"/>
      <c r="D8" s="77"/>
      <c r="E8" s="28"/>
      <c r="F8" s="7"/>
      <c r="H8" s="50"/>
    </row>
    <row r="9" spans="1:8" ht="30" customHeight="1">
      <c r="A9" s="6"/>
      <c r="B9" s="7"/>
      <c r="C9" s="4"/>
      <c r="D9" s="4"/>
      <c r="E9"/>
      <c r="F9"/>
      <c r="H9" s="592"/>
    </row>
    <row r="10" spans="1:8" ht="30" customHeight="1" thickBot="1">
      <c r="A10" s="10" t="s">
        <v>5</v>
      </c>
      <c r="B10" s="11"/>
      <c r="C10" s="12"/>
      <c r="D10" s="12"/>
      <c r="E10"/>
      <c r="F10"/>
      <c r="H10" s="605"/>
    </row>
    <row r="11" spans="1:8" ht="36" customHeight="1">
      <c r="A11" s="613" t="s">
        <v>103</v>
      </c>
      <c r="B11" s="615" t="s">
        <v>17</v>
      </c>
      <c r="C11" s="29" t="s">
        <v>143</v>
      </c>
      <c r="D11" s="30" t="s">
        <v>18</v>
      </c>
      <c r="E11" s="31" t="s">
        <v>95</v>
      </c>
      <c r="F11"/>
      <c r="H11" s="592"/>
    </row>
    <row r="12" spans="1:8" ht="36" customHeight="1">
      <c r="A12" s="614"/>
      <c r="B12" s="616"/>
      <c r="C12" s="76">
        <f>IF(E16&gt;D16,E12,D12)</f>
        <v>0</v>
      </c>
      <c r="D12" s="32">
        <f>D7-C7</f>
        <v>0</v>
      </c>
      <c r="E12" s="33">
        <f>IFERROR(E7-C7,0)</f>
        <v>0</v>
      </c>
      <c r="F12"/>
      <c r="H12" s="592"/>
    </row>
    <row r="13" spans="1:8" ht="36" customHeight="1">
      <c r="A13" s="593" t="s">
        <v>104</v>
      </c>
      <c r="B13" s="595" t="s">
        <v>17</v>
      </c>
      <c r="C13" s="34" t="s">
        <v>144</v>
      </c>
      <c r="D13" s="35" t="s">
        <v>99</v>
      </c>
      <c r="E13" s="36" t="s">
        <v>98</v>
      </c>
      <c r="F13"/>
      <c r="H13" s="592"/>
    </row>
    <row r="14" spans="1:8" ht="36" customHeight="1" thickBot="1">
      <c r="A14" s="594"/>
      <c r="B14" s="596"/>
      <c r="C14" s="37">
        <f>IF(E16&gt;D16,E14,D14)</f>
        <v>0</v>
      </c>
      <c r="D14" s="38">
        <f>D8-C8</f>
        <v>0</v>
      </c>
      <c r="E14" s="39">
        <f>IFERROR(E8-C8,0)</f>
        <v>0</v>
      </c>
      <c r="F14"/>
      <c r="H14" s="592"/>
    </row>
    <row r="15" spans="1:8" ht="36" customHeight="1">
      <c r="A15" s="606" t="s">
        <v>105</v>
      </c>
      <c r="B15" s="608" t="s">
        <v>17</v>
      </c>
      <c r="C15" s="29" t="s">
        <v>147</v>
      </c>
      <c r="D15" s="30" t="s">
        <v>145</v>
      </c>
      <c r="E15" s="40" t="s">
        <v>146</v>
      </c>
      <c r="F15"/>
    </row>
    <row r="16" spans="1:8" ht="36" customHeight="1" thickBot="1">
      <c r="A16" s="607"/>
      <c r="B16" s="609"/>
      <c r="C16" s="37">
        <f>IF(E16&gt;D16,E16,D16)</f>
        <v>0</v>
      </c>
      <c r="D16" s="38">
        <f>D12+D14</f>
        <v>0</v>
      </c>
      <c r="E16" s="39">
        <f>IFERROR(E12+E14,0)</f>
        <v>0</v>
      </c>
      <c r="F16"/>
    </row>
    <row r="17" spans="1:6" ht="65.099999999999994" customHeight="1" thickBot="1">
      <c r="A17" s="610" t="s">
        <v>44</v>
      </c>
      <c r="B17" s="611"/>
      <c r="C17" s="56" t="s">
        <v>151</v>
      </c>
      <c r="D17" s="56" t="s">
        <v>152</v>
      </c>
      <c r="E17" s="57" t="s">
        <v>153</v>
      </c>
      <c r="F17"/>
    </row>
  </sheetData>
  <sheetProtection selectLockedCells="1" selectUnlockedCells="1"/>
  <protectedRanges>
    <protectedRange sqref="C7:C8" name="範囲1"/>
  </protectedRanges>
  <dataConsolidate/>
  <mergeCells count="17">
    <mergeCell ref="A15:A16"/>
    <mergeCell ref="B15:B16"/>
    <mergeCell ref="A17:B17"/>
    <mergeCell ref="A2:E2"/>
    <mergeCell ref="D5:D6"/>
    <mergeCell ref="A11:A12"/>
    <mergeCell ref="B11:B12"/>
    <mergeCell ref="A3:E3"/>
    <mergeCell ref="H3:H4"/>
    <mergeCell ref="H11:H12"/>
    <mergeCell ref="A13:A14"/>
    <mergeCell ref="B13:B14"/>
    <mergeCell ref="H13:H14"/>
    <mergeCell ref="A5:B6"/>
    <mergeCell ref="C5:C6"/>
    <mergeCell ref="E5:E6"/>
    <mergeCell ref="H9:H10"/>
  </mergeCells>
  <phoneticPr fontId="3"/>
  <pageMargins left="0.70866141732283472" right="0.70866141732283472" top="0.55118110236220474" bottom="0.35433070866141736" header="0.31496062992125984" footer="0.31496062992125984"/>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I84"/>
  <sheetViews>
    <sheetView showGridLines="0" zoomScaleNormal="100" zoomScaleSheetLayoutView="100" workbookViewId="0"/>
  </sheetViews>
  <sheetFormatPr defaultColWidth="9" defaultRowHeight="13.5"/>
  <cols>
    <col min="1" max="1" width="29" style="41" customWidth="1"/>
    <col min="2" max="2" width="11.125" style="42" customWidth="1"/>
    <col min="3" max="3" width="22" style="43" customWidth="1"/>
    <col min="4" max="4" width="19.625" style="43" customWidth="1"/>
    <col min="5" max="5" width="20.875" style="43" customWidth="1"/>
    <col min="6" max="7" width="2.875" style="43" customWidth="1"/>
    <col min="8" max="8" width="27.375" style="43" customWidth="1"/>
    <col min="9" max="9" width="89.375" style="43" customWidth="1"/>
    <col min="10" max="16384" width="9" style="43"/>
  </cols>
  <sheetData>
    <row r="1" spans="1:9" ht="22.5" customHeight="1">
      <c r="A1" t="s">
        <v>292</v>
      </c>
      <c r="H1" s="3" t="s">
        <v>12</v>
      </c>
    </row>
    <row r="2" spans="1:9" ht="24.75" customHeight="1">
      <c r="A2" s="612" t="s">
        <v>293</v>
      </c>
      <c r="B2" s="612"/>
      <c r="C2" s="612"/>
      <c r="D2" s="612"/>
      <c r="E2" s="612"/>
      <c r="F2" s="55"/>
      <c r="H2" s="5" t="s">
        <v>13</v>
      </c>
      <c r="I2" s="5" t="s">
        <v>14</v>
      </c>
    </row>
    <row r="3" spans="1:9" ht="30" customHeight="1">
      <c r="A3" s="626" t="s">
        <v>94</v>
      </c>
      <c r="B3" s="627"/>
      <c r="C3" s="627"/>
      <c r="D3" s="627"/>
      <c r="E3" s="627"/>
      <c r="F3" s="2"/>
      <c r="G3" s="42"/>
      <c r="H3" s="621" t="s">
        <v>97</v>
      </c>
      <c r="I3" s="623" t="s">
        <v>296</v>
      </c>
    </row>
    <row r="4" spans="1:9" ht="15.95" customHeight="1">
      <c r="A4" s="6"/>
      <c r="B4" s="7"/>
      <c r="C4"/>
      <c r="H4" s="622"/>
      <c r="I4" s="624"/>
    </row>
    <row r="5" spans="1:9" ht="39.950000000000003" customHeight="1" thickBot="1">
      <c r="A5" s="6"/>
      <c r="B5" s="7"/>
      <c r="C5"/>
      <c r="D5" s="63" t="s">
        <v>171</v>
      </c>
      <c r="E5" s="64" t="s">
        <v>100</v>
      </c>
      <c r="F5" s="47"/>
      <c r="H5" s="53" t="s">
        <v>110</v>
      </c>
      <c r="I5" s="8" t="s">
        <v>92</v>
      </c>
    </row>
    <row r="6" spans="1:9" ht="60" customHeight="1">
      <c r="A6" s="625" t="s">
        <v>178</v>
      </c>
      <c r="B6" s="598"/>
      <c r="C6" s="601" t="s">
        <v>91</v>
      </c>
      <c r="D6" s="601" t="s">
        <v>26</v>
      </c>
      <c r="E6" s="603" t="s">
        <v>107</v>
      </c>
      <c r="F6" s="48"/>
      <c r="H6" s="53" t="s">
        <v>1</v>
      </c>
      <c r="I6" s="8" t="s">
        <v>138</v>
      </c>
    </row>
    <row r="7" spans="1:9" ht="50.1" customHeight="1" thickBot="1">
      <c r="A7" s="599"/>
      <c r="B7" s="600"/>
      <c r="C7" s="602"/>
      <c r="D7" s="602"/>
      <c r="E7" s="604"/>
      <c r="F7" s="49"/>
      <c r="H7" s="53" t="s">
        <v>116</v>
      </c>
      <c r="I7" s="8" t="s">
        <v>96</v>
      </c>
    </row>
    <row r="8" spans="1:9" ht="39.950000000000003" customHeight="1">
      <c r="A8" s="23" t="s">
        <v>161</v>
      </c>
      <c r="B8" s="19" t="s">
        <v>24</v>
      </c>
      <c r="C8" s="58"/>
      <c r="D8" s="59"/>
      <c r="E8" s="60"/>
      <c r="F8" s="7"/>
      <c r="H8" s="53" t="s">
        <v>111</v>
      </c>
      <c r="I8" s="8" t="s">
        <v>140</v>
      </c>
    </row>
    <row r="9" spans="1:9" ht="39.950000000000003" customHeight="1">
      <c r="A9" s="71" t="s">
        <v>1</v>
      </c>
      <c r="B9" s="19" t="s">
        <v>25</v>
      </c>
      <c r="C9" s="72"/>
      <c r="D9" s="59"/>
      <c r="E9" s="60"/>
      <c r="F9" s="7"/>
      <c r="H9" s="54" t="s">
        <v>112</v>
      </c>
      <c r="I9" s="9" t="s">
        <v>84</v>
      </c>
    </row>
    <row r="10" spans="1:9" ht="39.950000000000003" customHeight="1">
      <c r="A10" s="23" t="s">
        <v>50</v>
      </c>
      <c r="B10" s="19" t="s">
        <v>25</v>
      </c>
      <c r="C10" s="58"/>
      <c r="D10" s="59"/>
      <c r="E10" s="60"/>
      <c r="F10" s="7"/>
      <c r="H10" s="54" t="s">
        <v>113</v>
      </c>
      <c r="I10" s="9" t="s">
        <v>42</v>
      </c>
    </row>
    <row r="11" spans="1:9" ht="39.950000000000003" customHeight="1">
      <c r="A11" s="23" t="s">
        <v>158</v>
      </c>
      <c r="B11" s="19" t="s">
        <v>24</v>
      </c>
      <c r="C11" s="61"/>
      <c r="D11" s="62"/>
      <c r="E11" s="60"/>
      <c r="F11" s="7"/>
      <c r="H11" s="52" t="s">
        <v>103</v>
      </c>
      <c r="I11" s="8" t="s">
        <v>154</v>
      </c>
    </row>
    <row r="12" spans="1:9" ht="39.950000000000003" customHeight="1">
      <c r="A12" s="23" t="s">
        <v>159</v>
      </c>
      <c r="B12" s="19" t="s">
        <v>19</v>
      </c>
      <c r="C12" s="20"/>
      <c r="D12" s="20"/>
      <c r="E12" s="24"/>
      <c r="F12" s="22"/>
      <c r="H12" s="54" t="s">
        <v>157</v>
      </c>
      <c r="I12" s="8" t="s">
        <v>155</v>
      </c>
    </row>
    <row r="13" spans="1:9" ht="39.950000000000003" customHeight="1" thickBot="1">
      <c r="A13" s="25" t="s">
        <v>160</v>
      </c>
      <c r="B13" s="26" t="s">
        <v>17</v>
      </c>
      <c r="C13" s="27"/>
      <c r="D13" s="27"/>
      <c r="E13" s="28"/>
      <c r="F13" s="7"/>
      <c r="H13" s="54" t="s">
        <v>109</v>
      </c>
      <c r="I13" s="8" t="s">
        <v>156</v>
      </c>
    </row>
    <row r="14" spans="1:9" ht="30" customHeight="1">
      <c r="A14" s="6"/>
      <c r="B14" s="7"/>
      <c r="C14" s="4"/>
      <c r="D14" s="4"/>
      <c r="E14"/>
      <c r="F14"/>
    </row>
    <row r="15" spans="1:9" ht="30" customHeight="1" thickBot="1">
      <c r="A15" s="10" t="s">
        <v>5</v>
      </c>
      <c r="B15" s="11"/>
      <c r="C15" s="12"/>
      <c r="D15" s="12"/>
      <c r="E15"/>
      <c r="F15"/>
      <c r="H15" s="620"/>
      <c r="I15" s="620"/>
    </row>
    <row r="16" spans="1:9" ht="36" customHeight="1">
      <c r="A16" s="613" t="s">
        <v>103</v>
      </c>
      <c r="B16" s="615" t="s">
        <v>17</v>
      </c>
      <c r="C16" s="29" t="s">
        <v>143</v>
      </c>
      <c r="D16" s="30" t="s">
        <v>18</v>
      </c>
      <c r="E16" s="31" t="s">
        <v>95</v>
      </c>
      <c r="F16"/>
      <c r="H16" s="620"/>
      <c r="I16" s="620"/>
    </row>
    <row r="17" spans="1:9" ht="36" customHeight="1">
      <c r="A17" s="614"/>
      <c r="B17" s="616"/>
      <c r="C17" s="76">
        <f>IF(E21&gt;D21,E17,D17)</f>
        <v>0</v>
      </c>
      <c r="D17" s="32">
        <f>D12-C12</f>
        <v>0</v>
      </c>
      <c r="E17" s="33">
        <f>IFERROR(E12-C12,0)</f>
        <v>0</v>
      </c>
      <c r="F17"/>
      <c r="H17" s="620"/>
      <c r="I17" s="620"/>
    </row>
    <row r="18" spans="1:9" ht="36" customHeight="1">
      <c r="A18" s="593" t="s">
        <v>104</v>
      </c>
      <c r="B18" s="595" t="s">
        <v>17</v>
      </c>
      <c r="C18" s="34" t="s">
        <v>144</v>
      </c>
      <c r="D18" s="35" t="s">
        <v>99</v>
      </c>
      <c r="E18" s="36" t="s">
        <v>98</v>
      </c>
      <c r="F18"/>
      <c r="H18" s="45"/>
      <c r="I18" s="45"/>
    </row>
    <row r="19" spans="1:9" ht="36" customHeight="1" thickBot="1">
      <c r="A19" s="594"/>
      <c r="B19" s="596"/>
      <c r="C19" s="37">
        <f>IF(E21&gt;D21,E19,D19)</f>
        <v>0</v>
      </c>
      <c r="D19" s="38">
        <f>D13-C13</f>
        <v>0</v>
      </c>
      <c r="E19" s="39">
        <f>IFERROR(E13-C13,0)</f>
        <v>0</v>
      </c>
      <c r="F19"/>
      <c r="H19" s="13"/>
      <c r="I19" s="13"/>
    </row>
    <row r="20" spans="1:9" ht="36" customHeight="1">
      <c r="A20" s="606" t="s">
        <v>105</v>
      </c>
      <c r="B20" s="608" t="s">
        <v>17</v>
      </c>
      <c r="C20" s="29" t="s">
        <v>147</v>
      </c>
      <c r="D20" s="30" t="s">
        <v>145</v>
      </c>
      <c r="E20" s="40" t="s">
        <v>146</v>
      </c>
      <c r="F20"/>
      <c r="H20" s="13"/>
      <c r="I20" s="13"/>
    </row>
    <row r="21" spans="1:9" ht="36" customHeight="1" thickBot="1">
      <c r="A21" s="607"/>
      <c r="B21" s="609"/>
      <c r="C21" s="37">
        <f>IF(E21&gt;D21,E21,D21)</f>
        <v>0</v>
      </c>
      <c r="D21" s="38">
        <f>D17+D19</f>
        <v>0</v>
      </c>
      <c r="E21" s="39">
        <f>IFERROR(E17+E19,0)</f>
        <v>0</v>
      </c>
      <c r="F21"/>
      <c r="H21" s="13"/>
      <c r="I21" s="13"/>
    </row>
    <row r="22" spans="1:9" ht="65.099999999999994" customHeight="1" thickBot="1">
      <c r="A22" s="610" t="s">
        <v>44</v>
      </c>
      <c r="B22" s="611"/>
      <c r="C22" s="56" t="s">
        <v>151</v>
      </c>
      <c r="D22" s="56" t="s">
        <v>152</v>
      </c>
      <c r="E22" s="57" t="s">
        <v>153</v>
      </c>
      <c r="F22"/>
      <c r="H22" s="13"/>
      <c r="I22" s="13"/>
    </row>
    <row r="23" spans="1:9" ht="25.35" customHeight="1">
      <c r="A23" s="6"/>
      <c r="B23" s="7"/>
      <c r="C23"/>
      <c r="D23"/>
      <c r="E23"/>
      <c r="F23"/>
      <c r="H23" s="13"/>
      <c r="I23" s="13"/>
    </row>
    <row r="24" spans="1:9" ht="9.75" customHeight="1">
      <c r="A24" s="6"/>
      <c r="B24" s="7"/>
      <c r="C24"/>
      <c r="D24"/>
      <c r="E24"/>
      <c r="F24"/>
      <c r="H24" s="14"/>
      <c r="I24" s="15"/>
    </row>
    <row r="25" spans="1:9" ht="20.25" customHeight="1">
      <c r="A25" s="1"/>
      <c r="H25" s="14"/>
      <c r="I25" s="15"/>
    </row>
    <row r="26" spans="1:9" ht="19.5" customHeight="1">
      <c r="A26" s="65"/>
      <c r="H26" s="14"/>
      <c r="I26" s="16"/>
    </row>
    <row r="27" spans="1:9" ht="20.100000000000001" customHeight="1">
      <c r="A27" s="44"/>
      <c r="B27" s="44"/>
      <c r="F27" s="44"/>
      <c r="H27" s="14"/>
      <c r="I27" s="15"/>
    </row>
    <row r="28" spans="1:9" ht="20.100000000000001" customHeight="1">
      <c r="A28" s="66"/>
      <c r="B28" s="44"/>
      <c r="C28" s="67"/>
      <c r="D28" s="44"/>
      <c r="E28" s="67"/>
      <c r="F28" s="44"/>
      <c r="H28" s="14"/>
      <c r="I28" s="16"/>
    </row>
    <row r="29" spans="1:9" ht="20.100000000000001" customHeight="1">
      <c r="A29" s="66"/>
      <c r="B29" s="44"/>
      <c r="C29" s="67"/>
      <c r="D29" s="44"/>
      <c r="E29" s="67"/>
      <c r="F29" s="44"/>
      <c r="H29" s="14"/>
      <c r="I29" s="16"/>
    </row>
    <row r="30" spans="1:9" ht="20.100000000000001" customHeight="1">
      <c r="A30" s="66"/>
      <c r="B30" s="44"/>
      <c r="C30" s="67"/>
      <c r="D30" s="44"/>
      <c r="E30" s="67"/>
      <c r="F30" s="44"/>
      <c r="H30" s="14"/>
      <c r="I30" s="16"/>
    </row>
    <row r="31" spans="1:9" ht="19.5" customHeight="1">
      <c r="A31" s="66"/>
      <c r="B31" s="44"/>
      <c r="C31" s="67"/>
      <c r="D31" s="44"/>
      <c r="E31" s="67"/>
      <c r="F31" s="44"/>
      <c r="H31" s="14"/>
      <c r="I31" s="16"/>
    </row>
    <row r="32" spans="1:9" ht="20.100000000000001" customHeight="1">
      <c r="A32" s="66"/>
      <c r="B32" s="44"/>
      <c r="C32" s="67"/>
      <c r="D32" s="44"/>
      <c r="E32" s="67"/>
      <c r="F32" s="44"/>
      <c r="H32" s="14"/>
      <c r="I32" s="16"/>
    </row>
    <row r="33" spans="1:9" ht="20.100000000000001" customHeight="1">
      <c r="A33" s="44"/>
      <c r="B33" s="44"/>
      <c r="C33" s="68"/>
      <c r="D33" s="69"/>
      <c r="E33" s="67"/>
      <c r="F33" s="44"/>
      <c r="H33" s="14"/>
      <c r="I33" s="15"/>
    </row>
    <row r="34" spans="1:9" ht="20.100000000000001" customHeight="1">
      <c r="A34" s="70"/>
      <c r="B34" s="69"/>
      <c r="C34" s="68"/>
      <c r="D34" s="69"/>
      <c r="E34" s="68"/>
      <c r="F34" s="44"/>
      <c r="H34" s="14"/>
      <c r="I34" s="15"/>
    </row>
    <row r="35" spans="1:9" ht="20.100000000000001" customHeight="1">
      <c r="A35" s="70"/>
      <c r="B35" s="69"/>
      <c r="C35" s="68"/>
      <c r="D35" s="69"/>
      <c r="E35" s="67"/>
      <c r="F35" s="44"/>
      <c r="H35" s="14"/>
      <c r="I35" s="15"/>
    </row>
    <row r="36" spans="1:9" ht="20.100000000000001" customHeight="1">
      <c r="A36" s="70"/>
      <c r="B36" s="69"/>
      <c r="C36" s="68"/>
      <c r="D36" s="69"/>
      <c r="E36" s="67"/>
      <c r="F36" s="44"/>
      <c r="H36" s="14"/>
      <c r="I36" s="15"/>
    </row>
    <row r="37" spans="1:9" ht="20.100000000000001" customHeight="1">
      <c r="A37" s="70"/>
      <c r="B37" s="69"/>
      <c r="C37" s="68"/>
      <c r="D37" s="69"/>
      <c r="E37" s="67"/>
      <c r="F37" s="44"/>
      <c r="H37" s="14"/>
      <c r="I37" s="15"/>
    </row>
    <row r="38" spans="1:9" ht="20.100000000000001" customHeight="1">
      <c r="A38" s="70"/>
      <c r="B38" s="69"/>
      <c r="C38" s="68"/>
      <c r="D38" s="69"/>
      <c r="E38" s="67"/>
      <c r="F38" s="44"/>
      <c r="H38" s="14"/>
      <c r="I38" s="16"/>
    </row>
    <row r="39" spans="1:9" ht="20.100000000000001" customHeight="1">
      <c r="A39" s="66"/>
      <c r="C39" s="67"/>
      <c r="D39" s="44"/>
      <c r="E39" s="67"/>
      <c r="H39" s="14"/>
      <c r="I39" s="15"/>
    </row>
    <row r="40" spans="1:9" ht="39" customHeight="1">
      <c r="A40" s="619"/>
      <c r="B40" s="619"/>
      <c r="C40" s="619"/>
      <c r="D40" s="619"/>
      <c r="E40" s="619"/>
      <c r="F40" s="619"/>
      <c r="H40" s="14"/>
      <c r="I40" s="15"/>
    </row>
    <row r="41" spans="1:9" ht="20.100000000000001" customHeight="1">
      <c r="F41" s="44"/>
      <c r="H41" s="14"/>
      <c r="I41" s="15"/>
    </row>
    <row r="42" spans="1:9" ht="20.85" customHeight="1">
      <c r="H42" s="14"/>
      <c r="I42" s="16"/>
    </row>
    <row r="43" spans="1:9" ht="20.85" customHeight="1">
      <c r="A43" s="44"/>
      <c r="H43" s="14"/>
      <c r="I43" s="15"/>
    </row>
    <row r="44" spans="1:9" ht="20.85" customHeight="1">
      <c r="A44" s="43"/>
      <c r="C44" s="67"/>
      <c r="E44" s="46"/>
      <c r="F44" s="46"/>
      <c r="H44" s="14"/>
      <c r="I44" s="16"/>
    </row>
    <row r="45" spans="1:9" ht="20.85" customHeight="1">
      <c r="A45" s="43"/>
      <c r="C45" s="67"/>
      <c r="E45" s="73"/>
      <c r="F45" s="74"/>
      <c r="H45" s="14"/>
      <c r="I45" s="15"/>
    </row>
    <row r="46" spans="1:9" ht="20.85" customHeight="1">
      <c r="A46" s="43"/>
      <c r="C46" s="67"/>
      <c r="E46" s="73"/>
      <c r="F46" s="73"/>
      <c r="H46" s="14"/>
      <c r="I46" s="15"/>
    </row>
    <row r="47" spans="1:9" ht="20.85" customHeight="1">
      <c r="A47" s="43"/>
      <c r="C47" s="67"/>
      <c r="E47" s="73"/>
      <c r="F47" s="73"/>
      <c r="H47" s="14"/>
      <c r="I47" s="15"/>
    </row>
    <row r="48" spans="1:9" ht="20.85" customHeight="1">
      <c r="A48" s="43"/>
      <c r="C48" s="67"/>
      <c r="E48" s="75"/>
      <c r="H48" s="14"/>
      <c r="I48" s="15"/>
    </row>
    <row r="49" spans="1:9" ht="20.85" customHeight="1">
      <c r="A49" s="43"/>
      <c r="C49" s="67"/>
      <c r="H49" s="14"/>
      <c r="I49" s="15"/>
    </row>
    <row r="50" spans="1:9" ht="20.85" customHeight="1">
      <c r="C50" s="67"/>
      <c r="H50" s="14"/>
      <c r="I50" s="15"/>
    </row>
    <row r="51" spans="1:9" ht="20.85" customHeight="1">
      <c r="C51" s="67"/>
      <c r="H51" s="14"/>
      <c r="I51" s="15"/>
    </row>
    <row r="52" spans="1:9" ht="18.75" customHeight="1">
      <c r="H52" s="14"/>
      <c r="I52" s="15"/>
    </row>
    <row r="53" spans="1:9">
      <c r="H53" s="14"/>
      <c r="I53" s="15"/>
    </row>
    <row r="54" spans="1:9">
      <c r="H54" s="14"/>
      <c r="I54" s="16"/>
    </row>
    <row r="55" spans="1:9">
      <c r="H55" s="14"/>
      <c r="I55" s="15"/>
    </row>
    <row r="56" spans="1:9">
      <c r="H56" s="14"/>
      <c r="I56" s="15"/>
    </row>
    <row r="57" spans="1:9">
      <c r="H57" s="14"/>
      <c r="I57" s="15"/>
    </row>
    <row r="58" spans="1:9">
      <c r="H58" s="14"/>
      <c r="I58" s="15"/>
    </row>
    <row r="59" spans="1:9">
      <c r="H59" s="14"/>
      <c r="I59" s="15"/>
    </row>
    <row r="60" spans="1:9">
      <c r="H60" s="14"/>
      <c r="I60" s="15"/>
    </row>
    <row r="61" spans="1:9">
      <c r="H61" s="14"/>
      <c r="I61" s="15"/>
    </row>
    <row r="62" spans="1:9">
      <c r="H62" s="14"/>
      <c r="I62" s="15"/>
    </row>
    <row r="63" spans="1:9">
      <c r="H63" s="14"/>
      <c r="I63" s="16"/>
    </row>
    <row r="64" spans="1:9">
      <c r="H64" s="14"/>
      <c r="I64" s="15"/>
    </row>
    <row r="65" spans="8:9">
      <c r="H65" s="14"/>
      <c r="I65" s="15"/>
    </row>
    <row r="66" spans="8:9">
      <c r="H66" s="14"/>
      <c r="I66" s="15"/>
    </row>
    <row r="67" spans="8:9">
      <c r="H67" s="14"/>
      <c r="I67" s="15"/>
    </row>
    <row r="68" spans="8:9">
      <c r="H68" s="14"/>
      <c r="I68" s="15"/>
    </row>
    <row r="69" spans="8:9">
      <c r="H69" s="14"/>
      <c r="I69" s="15"/>
    </row>
    <row r="70" spans="8:9">
      <c r="H70" s="14"/>
      <c r="I70" s="15"/>
    </row>
    <row r="71" spans="8:9">
      <c r="H71" s="14"/>
      <c r="I71" s="15"/>
    </row>
    <row r="72" spans="8:9">
      <c r="H72" s="14"/>
      <c r="I72" s="16"/>
    </row>
    <row r="73" spans="8:9">
      <c r="H73" s="14"/>
      <c r="I73" s="15"/>
    </row>
    <row r="74" spans="8:9">
      <c r="H74" s="14"/>
      <c r="I74" s="16"/>
    </row>
    <row r="75" spans="8:9">
      <c r="H75" s="14"/>
      <c r="I75" s="15"/>
    </row>
    <row r="76" spans="8:9">
      <c r="H76" s="14"/>
      <c r="I76" s="15"/>
    </row>
    <row r="77" spans="8:9">
      <c r="H77" s="14"/>
      <c r="I77" s="15"/>
    </row>
    <row r="78" spans="8:9">
      <c r="H78" s="14"/>
      <c r="I78" s="16"/>
    </row>
    <row r="79" spans="8:9">
      <c r="H79" s="14"/>
      <c r="I79" s="15"/>
    </row>
    <row r="80" spans="8:9">
      <c r="H80" s="14"/>
      <c r="I80" s="15"/>
    </row>
    <row r="81" spans="8:9">
      <c r="H81" s="17"/>
      <c r="I81" s="15"/>
    </row>
    <row r="82" spans="8:9">
      <c r="H82" s="14"/>
      <c r="I82" s="15"/>
    </row>
    <row r="83" spans="8:9">
      <c r="H83" s="13"/>
      <c r="I83" s="13"/>
    </row>
    <row r="84" spans="8:9">
      <c r="H84" s="13"/>
      <c r="I84" s="18"/>
    </row>
  </sheetData>
  <sheetProtection selectLockedCells="1" selectUnlockedCells="1"/>
  <protectedRanges>
    <protectedRange sqref="C8:C13" name="範囲1"/>
  </protectedRanges>
  <dataConsolidate/>
  <mergeCells count="17">
    <mergeCell ref="A2:E2"/>
    <mergeCell ref="D6:D7"/>
    <mergeCell ref="H15:I17"/>
    <mergeCell ref="H3:H4"/>
    <mergeCell ref="I3:I4"/>
    <mergeCell ref="A16:A17"/>
    <mergeCell ref="B16:B17"/>
    <mergeCell ref="A6:B7"/>
    <mergeCell ref="C6:C7"/>
    <mergeCell ref="E6:E7"/>
    <mergeCell ref="A3:E3"/>
    <mergeCell ref="A20:A21"/>
    <mergeCell ref="B20:B21"/>
    <mergeCell ref="A22:B22"/>
    <mergeCell ref="A40:F40"/>
    <mergeCell ref="A18:A19"/>
    <mergeCell ref="B18:B19"/>
  </mergeCells>
  <phoneticPr fontId="3"/>
  <conditionalFormatting sqref="D8:D11">
    <cfRule type="expression" dxfId="2" priority="6">
      <formula>$D$7="自動計算"</formula>
    </cfRule>
  </conditionalFormatting>
  <dataValidations disablePrompts="1" count="1">
    <dataValidation type="textLength" allowBlank="1" showInputMessage="1" showErrorMessage="1" sqref="A28:A39 C28:C39 E28:E39" xr:uid="{00000000-0002-0000-0200-000000000000}">
      <formula1>0</formula1>
      <formula2>30</formula2>
    </dataValidation>
  </dataValidations>
  <printOptions horizontalCentered="1"/>
  <pageMargins left="0.98425196850393704" right="0.98425196850393704" top="0.98425196850393704" bottom="0.98425196850393704" header="0.51181102362204722" footer="0.51181102362204722"/>
  <pageSetup paperSize="9" scale="68" fitToWidth="0" orientation="portrait" r:id="rId1"/>
  <headerFooter alignWithMargins="0"/>
  <rowBreaks count="1" manualBreakCount="1">
    <brk id="23" max="9" man="1"/>
  </rowBreaks>
  <colBreaks count="1" manualBreakCount="1">
    <brk id="6" max="22"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1BD53-2A5A-4997-B2E1-4C5000BFF66C}">
  <sheetPr>
    <tabColor rgb="FF7030A0"/>
    <pageSetUpPr fitToPage="1"/>
  </sheetPr>
  <dimension ref="A1:V113"/>
  <sheetViews>
    <sheetView tabSelected="1" topLeftCell="A35" zoomScaleNormal="100" zoomScaleSheetLayoutView="85" workbookViewId="0">
      <selection activeCell="B43" sqref="B43:G58"/>
    </sheetView>
  </sheetViews>
  <sheetFormatPr defaultRowHeight="13.5"/>
  <cols>
    <col min="1" max="1" width="6.5" customWidth="1"/>
    <col min="2" max="2" width="35.625" customWidth="1"/>
    <col min="3" max="3" width="12.625" customWidth="1"/>
    <col min="4" max="6" width="28.625" customWidth="1"/>
    <col min="7" max="7" width="2.125" customWidth="1"/>
    <col min="8" max="8" width="32.125" bestFit="1" customWidth="1"/>
    <col min="9" max="9" width="116.875" customWidth="1"/>
    <col min="13" max="15" width="8.75" style="224" hidden="1" customWidth="1"/>
    <col min="16" max="16" width="14.875" style="224" hidden="1" customWidth="1"/>
    <col min="17" max="17" width="8.75" style="224" hidden="1" customWidth="1"/>
    <col min="18" max="18" width="14.5" style="224" hidden="1" customWidth="1"/>
    <col min="19" max="21" width="8.75" style="224" hidden="1" customWidth="1"/>
    <col min="22" max="22" width="14.875" style="224" hidden="1" customWidth="1"/>
  </cols>
  <sheetData>
    <row r="1" spans="1:9" ht="17.25">
      <c r="A1" s="78"/>
      <c r="B1" s="79" t="s">
        <v>291</v>
      </c>
      <c r="C1" s="80"/>
      <c r="D1" s="78"/>
      <c r="E1" s="78"/>
      <c r="F1" s="78"/>
      <c r="G1" s="78"/>
      <c r="H1" s="81" t="s">
        <v>12</v>
      </c>
      <c r="I1" s="78"/>
    </row>
    <row r="2" spans="1:9" ht="14.25">
      <c r="A2" s="78"/>
      <c r="B2" s="612" t="s">
        <v>293</v>
      </c>
      <c r="C2" s="612"/>
      <c r="D2" s="612"/>
      <c r="E2" s="612"/>
      <c r="F2" s="612"/>
      <c r="G2" s="82"/>
      <c r="H2" s="83" t="s">
        <v>13</v>
      </c>
      <c r="I2" s="83" t="s">
        <v>14</v>
      </c>
    </row>
    <row r="3" spans="1:9" ht="42" customHeight="1">
      <c r="A3" s="78"/>
      <c r="B3" s="631" t="s">
        <v>179</v>
      </c>
      <c r="C3" s="632"/>
      <c r="D3" s="632"/>
      <c r="E3" s="632"/>
      <c r="F3" s="632"/>
      <c r="G3" s="84"/>
      <c r="H3" s="633" t="s">
        <v>282</v>
      </c>
      <c r="I3" s="630" t="s">
        <v>281</v>
      </c>
    </row>
    <row r="4" spans="1:9">
      <c r="A4" s="78"/>
      <c r="B4" s="86"/>
      <c r="C4" s="87"/>
      <c r="D4" s="88"/>
      <c r="E4" s="78"/>
      <c r="F4" s="78"/>
      <c r="G4" s="78"/>
      <c r="H4" s="633"/>
      <c r="I4" s="630"/>
    </row>
    <row r="5" spans="1:9" ht="54.95" customHeight="1">
      <c r="A5" s="78"/>
      <c r="B5" s="86"/>
      <c r="C5" s="87"/>
      <c r="D5" s="88"/>
      <c r="E5" s="81" t="s">
        <v>90</v>
      </c>
      <c r="F5" s="89" t="s">
        <v>180</v>
      </c>
      <c r="G5" s="78"/>
      <c r="H5" s="628" t="s">
        <v>108</v>
      </c>
      <c r="I5" s="630" t="s">
        <v>181</v>
      </c>
    </row>
    <row r="6" spans="1:9" ht="14.25" thickBot="1">
      <c r="A6" s="78"/>
      <c r="B6" s="86"/>
      <c r="C6" s="87"/>
      <c r="D6" s="88"/>
      <c r="E6" s="634" t="s">
        <v>137</v>
      </c>
      <c r="F6" s="634"/>
      <c r="G6" s="91"/>
      <c r="H6" s="628"/>
      <c r="I6" s="630"/>
    </row>
    <row r="7" spans="1:9" ht="45">
      <c r="A7" s="78"/>
      <c r="B7" s="635"/>
      <c r="C7" s="636"/>
      <c r="D7" s="639" t="s">
        <v>132</v>
      </c>
      <c r="E7" s="92" t="s">
        <v>141</v>
      </c>
      <c r="F7" s="641" t="s">
        <v>142</v>
      </c>
      <c r="G7" s="93"/>
      <c r="H7" s="94" t="s">
        <v>106</v>
      </c>
      <c r="I7" s="95" t="s">
        <v>166</v>
      </c>
    </row>
    <row r="8" spans="1:9" ht="57" thickBot="1">
      <c r="A8" s="78"/>
      <c r="B8" s="637"/>
      <c r="C8" s="638"/>
      <c r="D8" s="640"/>
      <c r="E8" s="96" t="s">
        <v>169</v>
      </c>
      <c r="F8" s="642"/>
      <c r="G8" s="97"/>
      <c r="H8" s="98" t="s">
        <v>173</v>
      </c>
      <c r="I8" s="95" t="s">
        <v>280</v>
      </c>
    </row>
    <row r="9" spans="1:9" ht="27.95" customHeight="1">
      <c r="A9" s="78"/>
      <c r="B9" s="99" t="s">
        <v>182</v>
      </c>
      <c r="C9" s="100"/>
      <c r="D9" s="101"/>
      <c r="E9" s="102" t="str">
        <f>IF(E8="自動計算","-","")</f>
        <v>-</v>
      </c>
      <c r="F9" s="103"/>
      <c r="G9" s="97"/>
      <c r="H9" s="94" t="s">
        <v>182</v>
      </c>
      <c r="I9" s="95" t="s">
        <v>183</v>
      </c>
    </row>
    <row r="10" spans="1:9" ht="27.95" customHeight="1">
      <c r="A10" s="78"/>
      <c r="B10" s="104" t="s">
        <v>283</v>
      </c>
      <c r="C10" s="105"/>
      <c r="D10" s="106"/>
      <c r="E10" s="107">
        <f>IF($E$8="自動計算",D10,"")</f>
        <v>0</v>
      </c>
      <c r="F10" s="108"/>
      <c r="G10" s="97"/>
      <c r="H10" s="98" t="s">
        <v>80</v>
      </c>
      <c r="I10" s="95" t="s">
        <v>184</v>
      </c>
    </row>
    <row r="11" spans="1:9" ht="27.95" customHeight="1">
      <c r="A11" s="78"/>
      <c r="B11" s="109" t="s">
        <v>133</v>
      </c>
      <c r="C11" s="110" t="s">
        <v>24</v>
      </c>
      <c r="D11" s="111"/>
      <c r="E11" s="112">
        <f>IF($E$8="自動計算",D11,"")</f>
        <v>0</v>
      </c>
      <c r="F11" s="113"/>
      <c r="G11" s="87"/>
      <c r="H11" s="114" t="s">
        <v>0</v>
      </c>
      <c r="I11" s="95" t="s">
        <v>290</v>
      </c>
    </row>
    <row r="12" spans="1:9" ht="27.95" customHeight="1">
      <c r="A12" s="78"/>
      <c r="B12" s="115" t="s">
        <v>1</v>
      </c>
      <c r="C12" s="110" t="s">
        <v>25</v>
      </c>
      <c r="D12" s="116"/>
      <c r="E12" s="117">
        <f>IF($E$8="自動計算",D12,"")</f>
        <v>0</v>
      </c>
      <c r="F12" s="113"/>
      <c r="G12" s="87"/>
      <c r="H12" s="114" t="s">
        <v>1</v>
      </c>
      <c r="I12" s="95" t="s">
        <v>167</v>
      </c>
    </row>
    <row r="13" spans="1:9" ht="27.95" customHeight="1">
      <c r="A13" s="78"/>
      <c r="B13" s="115" t="s">
        <v>51</v>
      </c>
      <c r="C13" s="118"/>
      <c r="D13" s="119"/>
      <c r="E13" s="112">
        <f>IF($E$8="自動計算",D13,"")</f>
        <v>0</v>
      </c>
      <c r="F13" s="113"/>
      <c r="G13" s="120"/>
      <c r="H13" s="114" t="s">
        <v>174</v>
      </c>
      <c r="I13" s="95" t="s">
        <v>139</v>
      </c>
    </row>
    <row r="14" spans="1:9" ht="39" customHeight="1">
      <c r="A14" s="78"/>
      <c r="B14" s="115" t="s">
        <v>2</v>
      </c>
      <c r="C14" s="110"/>
      <c r="D14" s="121"/>
      <c r="E14" s="119" t="s">
        <v>81</v>
      </c>
      <c r="F14" s="113"/>
      <c r="G14" s="87"/>
      <c r="H14" s="114" t="s">
        <v>175</v>
      </c>
      <c r="I14" s="95" t="s">
        <v>172</v>
      </c>
    </row>
    <row r="15" spans="1:9" ht="27.95" customHeight="1">
      <c r="A15" s="78"/>
      <c r="B15" s="109" t="s">
        <v>127</v>
      </c>
      <c r="C15" s="110" t="s">
        <v>25</v>
      </c>
      <c r="D15" s="121"/>
      <c r="E15" s="117">
        <f>IF($E$8="自動計算",D15,"")</f>
        <v>0</v>
      </c>
      <c r="F15" s="113"/>
      <c r="G15" s="87"/>
      <c r="H15" s="114" t="s">
        <v>176</v>
      </c>
      <c r="I15" s="95" t="s">
        <v>129</v>
      </c>
    </row>
    <row r="16" spans="1:9" ht="27.95" customHeight="1">
      <c r="A16" s="78"/>
      <c r="B16" s="109" t="s">
        <v>116</v>
      </c>
      <c r="C16" s="110" t="s">
        <v>25</v>
      </c>
      <c r="D16" s="122"/>
      <c r="E16" s="117">
        <f>IF($E$8="自動計算",D16,"")</f>
        <v>0</v>
      </c>
      <c r="F16" s="113"/>
      <c r="G16" s="87"/>
      <c r="H16" s="114" t="s">
        <v>116</v>
      </c>
      <c r="I16" s="95" t="s">
        <v>96</v>
      </c>
    </row>
    <row r="17" spans="1:9" ht="35.1" customHeight="1">
      <c r="A17" s="78"/>
      <c r="B17" s="109" t="s">
        <v>162</v>
      </c>
      <c r="C17" s="110" t="s">
        <v>24</v>
      </c>
      <c r="D17" s="111"/>
      <c r="E17" s="112">
        <f>IF($E$8="自動計算",D17,"")</f>
        <v>0</v>
      </c>
      <c r="F17" s="113"/>
      <c r="G17" s="87"/>
      <c r="H17" s="90" t="s">
        <v>134</v>
      </c>
      <c r="I17" s="95" t="s">
        <v>284</v>
      </c>
    </row>
    <row r="18" spans="1:9" ht="35.1" customHeight="1">
      <c r="A18" s="78"/>
      <c r="B18" s="109" t="s">
        <v>163</v>
      </c>
      <c r="C18" s="110" t="s">
        <v>24</v>
      </c>
      <c r="D18" s="111"/>
      <c r="E18" s="112" t="str">
        <f>IFERROR(IF($E$8="自動計算",U91,""),"")</f>
        <v/>
      </c>
      <c r="F18" s="123"/>
      <c r="G18" s="87"/>
      <c r="H18" s="90" t="s">
        <v>135</v>
      </c>
      <c r="I18" s="95" t="s">
        <v>93</v>
      </c>
    </row>
    <row r="19" spans="1:9" ht="35.1" customHeight="1">
      <c r="A19" s="78"/>
      <c r="B19" s="109" t="s">
        <v>164</v>
      </c>
      <c r="C19" s="110" t="s">
        <v>23</v>
      </c>
      <c r="D19" s="124"/>
      <c r="E19" s="125">
        <f>IFERROR(IF($E$8="自動計算",D19,""),"")</f>
        <v>0</v>
      </c>
      <c r="F19" s="126"/>
      <c r="G19" s="127"/>
      <c r="H19" s="90" t="s">
        <v>136</v>
      </c>
      <c r="I19" s="85" t="s">
        <v>185</v>
      </c>
    </row>
    <row r="20" spans="1:9" ht="27.95" customHeight="1">
      <c r="A20" s="78"/>
      <c r="B20" s="109" t="s">
        <v>170</v>
      </c>
      <c r="C20" s="110" t="s">
        <v>20</v>
      </c>
      <c r="D20" s="128"/>
      <c r="E20" s="129"/>
      <c r="F20" s="130"/>
      <c r="G20" s="127"/>
      <c r="H20" s="629" t="s">
        <v>170</v>
      </c>
      <c r="I20" s="630" t="s">
        <v>297</v>
      </c>
    </row>
    <row r="21" spans="1:9" ht="39.6" customHeight="1">
      <c r="A21" s="78"/>
      <c r="B21" s="131" t="s">
        <v>304</v>
      </c>
      <c r="C21" s="110" t="s">
        <v>22</v>
      </c>
      <c r="D21" s="132">
        <f>ROUND(D18*D19*D20,0)</f>
        <v>0</v>
      </c>
      <c r="E21" s="133" t="str">
        <f>IFERROR(ROUND(E18*E19*E20,0),"")</f>
        <v/>
      </c>
      <c r="F21" s="134">
        <f>IFERROR(ROUND(F18*F19*F20,0),"")</f>
        <v>0</v>
      </c>
      <c r="G21" s="135"/>
      <c r="H21" s="629"/>
      <c r="I21" s="630"/>
    </row>
    <row r="22" spans="1:9" ht="27.95" customHeight="1">
      <c r="A22" s="78"/>
      <c r="B22" s="109" t="s">
        <v>288</v>
      </c>
      <c r="C22" s="110" t="s">
        <v>22</v>
      </c>
      <c r="D22" s="136"/>
      <c r="E22" s="428">
        <f>IF($E$8="自動計算",D22,"")</f>
        <v>0</v>
      </c>
      <c r="F22" s="137"/>
      <c r="G22" s="135"/>
      <c r="H22" s="90" t="s">
        <v>285</v>
      </c>
      <c r="I22" s="85" t="s">
        <v>279</v>
      </c>
    </row>
    <row r="23" spans="1:9" ht="38.450000000000003" customHeight="1">
      <c r="A23" s="78"/>
      <c r="B23" s="131" t="s">
        <v>165</v>
      </c>
      <c r="C23" s="110" t="s">
        <v>22</v>
      </c>
      <c r="D23" s="132">
        <f>IFERROR((D21+D22)*D10,"")</f>
        <v>0</v>
      </c>
      <c r="E23" s="133" t="str">
        <f>IFERROR((E21+E22)*E10,"")</f>
        <v/>
      </c>
      <c r="F23" s="134">
        <f>IFERROR((F21+F22)*F10,"")</f>
        <v>0</v>
      </c>
      <c r="G23" s="135"/>
      <c r="H23" s="90" t="s">
        <v>286</v>
      </c>
      <c r="I23" s="85" t="s">
        <v>278</v>
      </c>
    </row>
    <row r="24" spans="1:9" ht="27.95" customHeight="1">
      <c r="A24" s="78"/>
      <c r="B24" s="138" t="s">
        <v>41</v>
      </c>
      <c r="C24" s="139" t="s">
        <v>21</v>
      </c>
      <c r="D24" s="140">
        <v>0.438</v>
      </c>
      <c r="E24" s="141">
        <v>0.438</v>
      </c>
      <c r="F24" s="142">
        <v>0.438</v>
      </c>
      <c r="G24" s="127"/>
      <c r="H24" s="143" t="s">
        <v>117</v>
      </c>
      <c r="I24" s="85" t="s">
        <v>82</v>
      </c>
    </row>
    <row r="25" spans="1:9" ht="27.95" customHeight="1">
      <c r="A25" s="78"/>
      <c r="B25" s="144" t="s">
        <v>43</v>
      </c>
      <c r="C25" s="145" t="s">
        <v>19</v>
      </c>
      <c r="D25" s="146">
        <f>ROUND(D23*D24/1000,1)</f>
        <v>0</v>
      </c>
      <c r="E25" s="147" t="str">
        <f>IFERROR(ROUND(E23*E24/1000,1),"")</f>
        <v/>
      </c>
      <c r="F25" s="429">
        <f>IFERROR(ROUND(F23*F24/1000,1),"")</f>
        <v>0</v>
      </c>
      <c r="G25" s="148"/>
      <c r="H25" s="114" t="s">
        <v>83</v>
      </c>
      <c r="I25" s="85" t="s">
        <v>302</v>
      </c>
    </row>
    <row r="26" spans="1:9" ht="27.95" customHeight="1">
      <c r="A26" s="78"/>
      <c r="B26" s="115" t="s">
        <v>289</v>
      </c>
      <c r="C26" s="110" t="s">
        <v>77</v>
      </c>
      <c r="D26" s="124"/>
      <c r="E26" s="149" t="str">
        <f>IFERROR(IF($E$8="自動計算",V91,""),"")</f>
        <v/>
      </c>
      <c r="F26" s="126"/>
      <c r="G26" s="150"/>
      <c r="H26" s="90" t="s">
        <v>118</v>
      </c>
      <c r="I26" s="85" t="s">
        <v>84</v>
      </c>
    </row>
    <row r="27" spans="1:9" ht="27.95" customHeight="1">
      <c r="A27" s="78"/>
      <c r="B27" s="115" t="s">
        <v>114</v>
      </c>
      <c r="C27" s="110" t="s">
        <v>77</v>
      </c>
      <c r="D27" s="151">
        <f>IFERROR(ROUND(D26*D10,1),"")</f>
        <v>0</v>
      </c>
      <c r="E27" s="152" t="str">
        <f>IFERROR(ROUND(E26*E10,1),"")</f>
        <v/>
      </c>
      <c r="F27" s="134">
        <f>IFERROR(ROUND(F26*F10,1),"")</f>
        <v>0</v>
      </c>
      <c r="G27" s="127"/>
      <c r="H27" s="628" t="s">
        <v>287</v>
      </c>
      <c r="I27" s="630" t="s">
        <v>168</v>
      </c>
    </row>
    <row r="28" spans="1:9" ht="27.95" customHeight="1">
      <c r="A28" s="78"/>
      <c r="B28" s="115" t="s">
        <v>85</v>
      </c>
      <c r="C28" s="110" t="s">
        <v>20</v>
      </c>
      <c r="D28" s="153"/>
      <c r="E28" s="154">
        <f>IF($E$8="自動計算",D28,"")</f>
        <v>0</v>
      </c>
      <c r="F28" s="155"/>
      <c r="G28" s="127"/>
      <c r="H28" s="629"/>
      <c r="I28" s="630"/>
    </row>
    <row r="29" spans="1:9" ht="27.95" customHeight="1">
      <c r="A29" s="78"/>
      <c r="B29" s="115" t="s">
        <v>86</v>
      </c>
      <c r="C29" s="110"/>
      <c r="D29" s="152" t="str">
        <f>IFERROR(VLOOKUP(D14,B46:C57,2,FALSE),"")</f>
        <v/>
      </c>
      <c r="E29" s="156">
        <f>IFERROR(VLOOKUP(E14,D46:E57,2,FALSE),"")</f>
        <v>1904</v>
      </c>
      <c r="F29" s="157"/>
      <c r="G29" s="127"/>
      <c r="H29" s="114" t="s">
        <v>78</v>
      </c>
      <c r="I29" s="85" t="s">
        <v>119</v>
      </c>
    </row>
    <row r="30" spans="1:9" ht="38.450000000000003" customHeight="1" thickBot="1">
      <c r="A30" s="78"/>
      <c r="B30" s="158" t="s">
        <v>115</v>
      </c>
      <c r="C30" s="159" t="s">
        <v>17</v>
      </c>
      <c r="D30" s="160" t="str">
        <f>IFERROR(ROUND(D27*D28*D29/1000,1),"")</f>
        <v/>
      </c>
      <c r="E30" s="161" t="str">
        <f>IFERROR(ROUND(E27*E28*E29/1000,1),"")</f>
        <v/>
      </c>
      <c r="F30" s="162">
        <f>IFERROR(ROUND(F26*F28*F29/1000,1),"")</f>
        <v>0</v>
      </c>
      <c r="G30" s="163"/>
      <c r="H30" s="114" t="s">
        <v>299</v>
      </c>
      <c r="I30" s="85" t="s">
        <v>300</v>
      </c>
    </row>
    <row r="31" spans="1:9" ht="26.45" customHeight="1">
      <c r="A31" s="78"/>
      <c r="B31" s="86"/>
      <c r="C31" s="87"/>
      <c r="D31" s="164"/>
      <c r="E31" s="164"/>
      <c r="F31" s="88"/>
      <c r="G31" s="127"/>
      <c r="H31" s="114" t="s">
        <v>86</v>
      </c>
      <c r="I31" s="85" t="s">
        <v>16</v>
      </c>
    </row>
    <row r="32" spans="1:9" ht="27.75" thickBot="1">
      <c r="A32" s="78"/>
      <c r="B32" s="165" t="s">
        <v>5</v>
      </c>
      <c r="C32" s="87"/>
      <c r="D32" s="88"/>
      <c r="E32" s="88"/>
      <c r="F32" s="88"/>
      <c r="G32" s="87"/>
      <c r="H32" s="90" t="s">
        <v>115</v>
      </c>
      <c r="I32" s="85" t="s">
        <v>42</v>
      </c>
    </row>
    <row r="33" spans="1:9" ht="24">
      <c r="A33" s="78"/>
      <c r="B33" s="643" t="s">
        <v>128</v>
      </c>
      <c r="C33" s="645" t="s">
        <v>17</v>
      </c>
      <c r="D33" s="166" t="s">
        <v>143</v>
      </c>
      <c r="E33" s="167" t="s">
        <v>18</v>
      </c>
      <c r="F33" s="168" t="s">
        <v>95</v>
      </c>
      <c r="G33" s="88"/>
      <c r="H33" s="647" t="s">
        <v>87</v>
      </c>
      <c r="I33" s="649" t="s">
        <v>148</v>
      </c>
    </row>
    <row r="34" spans="1:9" ht="27" customHeight="1">
      <c r="A34" s="78"/>
      <c r="B34" s="644"/>
      <c r="C34" s="646"/>
      <c r="D34" s="169">
        <f>IF(F38&gt;E38,F34,E34)</f>
        <v>0</v>
      </c>
      <c r="E34" s="170">
        <f>IFERROR(E25-D25,0)</f>
        <v>0</v>
      </c>
      <c r="F34" s="171">
        <f>IFERROR(F25-D25,0)</f>
        <v>0</v>
      </c>
      <c r="G34" s="88"/>
      <c r="H34" s="648"/>
      <c r="I34" s="650"/>
    </row>
    <row r="35" spans="1:9" ht="24">
      <c r="A35" s="78"/>
      <c r="B35" s="651" t="s">
        <v>130</v>
      </c>
      <c r="C35" s="653" t="s">
        <v>17</v>
      </c>
      <c r="D35" s="172" t="s">
        <v>144</v>
      </c>
      <c r="E35" s="173" t="s">
        <v>99</v>
      </c>
      <c r="F35" s="174" t="s">
        <v>98</v>
      </c>
      <c r="G35" s="88"/>
      <c r="H35" s="628" t="s">
        <v>131</v>
      </c>
      <c r="I35" s="649" t="s">
        <v>149</v>
      </c>
    </row>
    <row r="36" spans="1:9" ht="27" customHeight="1" thickBot="1">
      <c r="A36" s="78"/>
      <c r="B36" s="652"/>
      <c r="C36" s="654"/>
      <c r="D36" s="175">
        <f>IF(F38&gt;E38,F36,E36)</f>
        <v>0</v>
      </c>
      <c r="E36" s="176">
        <f>IFERROR(E30-D30,0)</f>
        <v>0</v>
      </c>
      <c r="F36" s="177">
        <f>IFERROR(F30-D30,0)</f>
        <v>0</v>
      </c>
      <c r="G36" s="88"/>
      <c r="H36" s="628"/>
      <c r="I36" s="649"/>
    </row>
    <row r="37" spans="1:9" ht="24">
      <c r="A37" s="78"/>
      <c r="B37" s="657" t="s">
        <v>88</v>
      </c>
      <c r="C37" s="659" t="s">
        <v>17</v>
      </c>
      <c r="D37" s="166" t="s">
        <v>147</v>
      </c>
      <c r="E37" s="167" t="s">
        <v>145</v>
      </c>
      <c r="F37" s="178" t="s">
        <v>146</v>
      </c>
      <c r="G37" s="88"/>
      <c r="H37" s="628" t="s">
        <v>303</v>
      </c>
      <c r="I37" s="649" t="s">
        <v>150</v>
      </c>
    </row>
    <row r="38" spans="1:9" ht="27" customHeight="1" thickBot="1">
      <c r="A38" s="78"/>
      <c r="B38" s="658"/>
      <c r="C38" s="660"/>
      <c r="D38" s="175">
        <f>IF(F38&gt;E38,F38,E38)</f>
        <v>0</v>
      </c>
      <c r="E38" s="176">
        <f>E34+E36</f>
        <v>0</v>
      </c>
      <c r="F38" s="177">
        <f>IFERROR(F34+F36,0)</f>
        <v>0</v>
      </c>
      <c r="G38" s="88"/>
      <c r="H38" s="628"/>
      <c r="I38" s="649"/>
    </row>
    <row r="39" spans="1:9" ht="57" thickBot="1">
      <c r="A39" s="78"/>
      <c r="B39" s="661" t="s">
        <v>44</v>
      </c>
      <c r="C39" s="662"/>
      <c r="D39" s="179" t="s">
        <v>151</v>
      </c>
      <c r="E39" s="179" t="s">
        <v>152</v>
      </c>
      <c r="F39" s="180" t="s">
        <v>153</v>
      </c>
      <c r="G39" s="88"/>
      <c r="H39" s="663" t="s">
        <v>301</v>
      </c>
      <c r="I39" s="663"/>
    </row>
    <row r="40" spans="1:9" ht="14.25">
      <c r="A40" s="78"/>
      <c r="B40" s="181"/>
      <c r="C40" s="87"/>
      <c r="D40" s="88"/>
      <c r="E40" s="88"/>
      <c r="F40" s="88"/>
      <c r="G40" s="88"/>
      <c r="H40" s="655"/>
      <c r="I40" s="655"/>
    </row>
    <row r="41" spans="1:9">
      <c r="A41" s="78"/>
      <c r="B41" s="86"/>
      <c r="C41" s="87"/>
      <c r="D41" s="88"/>
      <c r="E41" s="88"/>
      <c r="F41" s="88"/>
      <c r="G41" s="88"/>
      <c r="H41" s="182"/>
      <c r="I41" s="182"/>
    </row>
    <row r="42" spans="1:9">
      <c r="A42" s="78"/>
      <c r="B42" s="86"/>
      <c r="C42" s="87"/>
      <c r="D42" s="88"/>
      <c r="E42" s="88"/>
      <c r="F42" s="88"/>
      <c r="G42" s="88"/>
      <c r="H42" s="182"/>
      <c r="I42" s="182"/>
    </row>
    <row r="43" spans="1:9" ht="17.25">
      <c r="A43" s="78"/>
      <c r="B43" s="183" t="s">
        <v>6</v>
      </c>
      <c r="C43" s="80"/>
      <c r="D43" s="78"/>
      <c r="E43" s="78"/>
      <c r="F43" s="78"/>
      <c r="G43" s="78"/>
      <c r="H43" s="78"/>
      <c r="I43" s="78"/>
    </row>
    <row r="44" spans="1:9" ht="17.25">
      <c r="A44" s="78"/>
      <c r="B44" s="184" t="s">
        <v>7</v>
      </c>
      <c r="C44" s="185"/>
      <c r="D44" s="186"/>
      <c r="E44" s="186"/>
      <c r="F44" s="186"/>
      <c r="G44" s="186"/>
      <c r="H44" s="78"/>
      <c r="I44" s="78"/>
    </row>
    <row r="45" spans="1:9">
      <c r="A45" s="78"/>
      <c r="B45" s="187" t="s">
        <v>8</v>
      </c>
      <c r="C45" s="188" t="s">
        <v>33</v>
      </c>
      <c r="D45" s="189" t="s">
        <v>9</v>
      </c>
      <c r="E45" s="190" t="s">
        <v>33</v>
      </c>
      <c r="F45" s="189" t="s">
        <v>10</v>
      </c>
      <c r="G45" s="191" t="s">
        <v>33</v>
      </c>
      <c r="H45" s="78"/>
      <c r="I45" s="78"/>
    </row>
    <row r="46" spans="1:9">
      <c r="A46" s="78"/>
      <c r="B46" s="192" t="s">
        <v>34</v>
      </c>
      <c r="C46" s="193">
        <v>0</v>
      </c>
      <c r="D46" s="194" t="s">
        <v>81</v>
      </c>
      <c r="E46" s="195">
        <v>1904</v>
      </c>
      <c r="F46" s="196" t="s">
        <v>34</v>
      </c>
      <c r="G46" s="197">
        <v>0</v>
      </c>
      <c r="H46" s="78"/>
      <c r="I46" s="78"/>
    </row>
    <row r="47" spans="1:9">
      <c r="A47" s="78"/>
      <c r="B47" s="192" t="s">
        <v>36</v>
      </c>
      <c r="C47" s="193">
        <v>1</v>
      </c>
      <c r="D47" s="198" t="s">
        <v>47</v>
      </c>
      <c r="E47" s="195">
        <v>1273</v>
      </c>
      <c r="F47" s="196" t="s">
        <v>38</v>
      </c>
      <c r="G47" s="197">
        <v>4660</v>
      </c>
      <c r="H47" s="78"/>
      <c r="I47" s="78"/>
    </row>
    <row r="48" spans="1:9">
      <c r="A48" s="78"/>
      <c r="B48" s="199" t="s">
        <v>120</v>
      </c>
      <c r="C48" s="193">
        <v>1</v>
      </c>
      <c r="D48" s="198" t="s">
        <v>48</v>
      </c>
      <c r="E48" s="195">
        <v>1282</v>
      </c>
      <c r="F48" s="196" t="s">
        <v>40</v>
      </c>
      <c r="G48" s="197">
        <v>10200</v>
      </c>
      <c r="H48" s="78"/>
      <c r="I48" s="78"/>
    </row>
    <row r="49" spans="1:9">
      <c r="A49" s="78"/>
      <c r="B49" s="192" t="s">
        <v>11</v>
      </c>
      <c r="C49" s="193">
        <v>0</v>
      </c>
      <c r="D49" s="198" t="s">
        <v>49</v>
      </c>
      <c r="E49" s="195">
        <v>1367</v>
      </c>
      <c r="F49" s="196" t="s">
        <v>27</v>
      </c>
      <c r="G49" s="197">
        <v>4660</v>
      </c>
      <c r="H49" s="78"/>
      <c r="I49" s="78"/>
    </row>
    <row r="50" spans="1:9">
      <c r="A50" s="78"/>
      <c r="B50" s="192" t="s">
        <v>28</v>
      </c>
      <c r="C50" s="193">
        <v>3</v>
      </c>
      <c r="D50" s="198" t="s">
        <v>46</v>
      </c>
      <c r="E50" s="195">
        <v>1378</v>
      </c>
      <c r="F50" s="196" t="s">
        <v>29</v>
      </c>
      <c r="G50" s="197">
        <v>1760</v>
      </c>
      <c r="H50" s="200"/>
      <c r="I50" s="201"/>
    </row>
    <row r="51" spans="1:9">
      <c r="A51" s="78"/>
      <c r="B51" s="202" t="s">
        <v>15</v>
      </c>
      <c r="C51" s="193">
        <v>0</v>
      </c>
      <c r="D51" s="203" t="s">
        <v>121</v>
      </c>
      <c r="E51" s="204">
        <v>3943</v>
      </c>
      <c r="F51" s="196" t="s">
        <v>30</v>
      </c>
      <c r="G51" s="197">
        <v>12400</v>
      </c>
      <c r="H51" s="200"/>
      <c r="I51" s="205"/>
    </row>
    <row r="52" spans="1:9">
      <c r="A52" s="78"/>
      <c r="B52" s="206" t="s">
        <v>45</v>
      </c>
      <c r="C52" s="207">
        <v>3</v>
      </c>
      <c r="D52" s="203" t="s">
        <v>122</v>
      </c>
      <c r="E52" s="204">
        <v>1624</v>
      </c>
      <c r="F52" s="208" t="s">
        <v>31</v>
      </c>
      <c r="G52" s="197">
        <v>12400</v>
      </c>
      <c r="H52" s="200"/>
      <c r="I52" s="201"/>
    </row>
    <row r="53" spans="1:9">
      <c r="A53" s="78"/>
      <c r="B53" s="209"/>
      <c r="C53" s="210"/>
      <c r="D53" s="203" t="s">
        <v>123</v>
      </c>
      <c r="E53" s="204">
        <v>1924</v>
      </c>
      <c r="F53" s="196" t="s">
        <v>35</v>
      </c>
      <c r="G53" s="197">
        <v>3943</v>
      </c>
      <c r="H53" s="200"/>
      <c r="I53" s="201"/>
    </row>
    <row r="54" spans="1:9">
      <c r="A54" s="78"/>
      <c r="B54" s="209"/>
      <c r="C54" s="210"/>
      <c r="D54" s="203" t="s">
        <v>124</v>
      </c>
      <c r="E54" s="204">
        <v>1300</v>
      </c>
      <c r="F54" s="196" t="s">
        <v>37</v>
      </c>
      <c r="G54" s="197">
        <v>1624</v>
      </c>
      <c r="H54" s="200"/>
      <c r="I54" s="201"/>
    </row>
    <row r="55" spans="1:9">
      <c r="A55" s="78"/>
      <c r="B55" s="209"/>
      <c r="C55" s="210"/>
      <c r="D55" s="203" t="s">
        <v>125</v>
      </c>
      <c r="E55" s="204">
        <v>12400</v>
      </c>
      <c r="F55" s="196" t="s">
        <v>39</v>
      </c>
      <c r="G55" s="197">
        <v>1924</v>
      </c>
      <c r="H55" s="200"/>
      <c r="I55" s="201"/>
    </row>
    <row r="56" spans="1:9">
      <c r="A56" s="78"/>
      <c r="B56" s="209"/>
      <c r="C56" s="210"/>
      <c r="D56" s="203" t="s">
        <v>126</v>
      </c>
      <c r="E56" s="204">
        <v>12400</v>
      </c>
      <c r="F56" s="196" t="s">
        <v>79</v>
      </c>
      <c r="G56" s="197">
        <v>1300</v>
      </c>
      <c r="H56" s="200"/>
      <c r="I56" s="201"/>
    </row>
    <row r="57" spans="1:9">
      <c r="A57" s="78"/>
      <c r="B57" s="211" t="s">
        <v>3</v>
      </c>
      <c r="C57" s="212"/>
      <c r="D57" s="208"/>
      <c r="E57" s="213"/>
      <c r="F57" s="214" t="s">
        <v>3</v>
      </c>
      <c r="G57" s="215"/>
      <c r="H57" s="200"/>
      <c r="I57" s="205"/>
    </row>
    <row r="58" spans="1:9">
      <c r="A58" s="78"/>
      <c r="B58" s="656" t="s">
        <v>32</v>
      </c>
      <c r="C58" s="656"/>
      <c r="D58" s="656"/>
      <c r="E58" s="656"/>
      <c r="F58" s="656"/>
      <c r="G58" s="656"/>
      <c r="H58" s="200"/>
      <c r="I58" s="205"/>
    </row>
    <row r="59" spans="1:9">
      <c r="A59" s="78"/>
      <c r="B59" s="79"/>
      <c r="C59" s="80"/>
      <c r="D59" s="78"/>
      <c r="E59" s="78"/>
      <c r="F59" s="78"/>
      <c r="G59" s="216"/>
      <c r="H59" s="200"/>
      <c r="I59" s="205"/>
    </row>
    <row r="60" spans="1:9">
      <c r="A60" s="78"/>
      <c r="B60" s="79"/>
      <c r="C60" s="80"/>
      <c r="D60" s="78"/>
      <c r="E60" s="78"/>
      <c r="F60" s="78"/>
      <c r="G60" s="78"/>
      <c r="H60" s="200"/>
      <c r="I60" s="205"/>
    </row>
    <row r="61" spans="1:9">
      <c r="A61" s="78"/>
      <c r="B61" s="216"/>
      <c r="C61" s="80"/>
      <c r="D61" s="78"/>
      <c r="E61" s="78"/>
      <c r="F61" s="78"/>
      <c r="G61" s="78"/>
      <c r="H61" s="200"/>
      <c r="I61" s="205"/>
    </row>
    <row r="62" spans="1:9">
      <c r="A62" s="78"/>
      <c r="B62" s="78"/>
      <c r="C62" s="78"/>
      <c r="D62" s="217" t="s">
        <v>52</v>
      </c>
      <c r="E62" s="217" t="s">
        <v>53</v>
      </c>
      <c r="F62" s="78"/>
      <c r="G62" s="78"/>
      <c r="H62" s="200"/>
      <c r="I62" s="201"/>
    </row>
    <row r="63" spans="1:9">
      <c r="A63" s="78"/>
      <c r="B63" s="78"/>
      <c r="C63" s="78"/>
      <c r="D63" s="218">
        <v>40</v>
      </c>
      <c r="E63" s="219" t="s">
        <v>54</v>
      </c>
      <c r="F63" s="78"/>
      <c r="G63" s="78"/>
      <c r="H63" s="200"/>
      <c r="I63" s="205"/>
    </row>
    <row r="64" spans="1:9">
      <c r="A64" s="78"/>
      <c r="B64" s="78"/>
      <c r="C64" s="78"/>
      <c r="D64" s="220">
        <v>32</v>
      </c>
      <c r="E64" s="220" t="s">
        <v>55</v>
      </c>
      <c r="F64" s="78"/>
      <c r="G64" s="78"/>
      <c r="H64" s="200"/>
      <c r="I64" s="205"/>
    </row>
    <row r="65" spans="1:9">
      <c r="A65" s="78"/>
      <c r="B65" s="78"/>
      <c r="C65" s="78"/>
      <c r="D65" s="220"/>
      <c r="E65" s="220" t="s">
        <v>56</v>
      </c>
      <c r="F65" s="78"/>
      <c r="G65" s="78"/>
      <c r="H65" s="200"/>
      <c r="I65" s="205"/>
    </row>
    <row r="66" spans="1:9">
      <c r="A66" s="78"/>
      <c r="B66" s="78"/>
      <c r="C66" s="78"/>
      <c r="D66" s="221"/>
      <c r="E66" s="222"/>
      <c r="F66" s="78"/>
      <c r="G66" s="78"/>
      <c r="H66" s="200"/>
      <c r="I66" s="201"/>
    </row>
    <row r="88" spans="13:22">
      <c r="M88" s="223" t="s">
        <v>57</v>
      </c>
      <c r="N88" s="223"/>
      <c r="O88" s="223"/>
      <c r="P88" s="223"/>
      <c r="Q88" s="223"/>
      <c r="R88" s="223"/>
    </row>
    <row r="89" spans="13:22" ht="14.25" thickBot="1">
      <c r="M89" s="223" t="s">
        <v>58</v>
      </c>
      <c r="N89" s="223"/>
      <c r="O89" s="223"/>
      <c r="P89" s="223"/>
      <c r="Q89" s="223"/>
      <c r="R89" s="223" t="s">
        <v>59</v>
      </c>
      <c r="S89" s="223"/>
      <c r="T89" s="223"/>
      <c r="U89" s="223"/>
      <c r="V89" s="223"/>
    </row>
    <row r="90" spans="13:22">
      <c r="M90" s="225" t="s">
        <v>51</v>
      </c>
      <c r="N90" s="226" t="s">
        <v>60</v>
      </c>
      <c r="O90" s="227" t="s">
        <v>4</v>
      </c>
      <c r="P90" s="223"/>
      <c r="Q90" s="223"/>
      <c r="R90" s="228" t="s">
        <v>61</v>
      </c>
      <c r="S90" s="228" t="s">
        <v>62</v>
      </c>
      <c r="T90" s="229" t="s">
        <v>63</v>
      </c>
      <c r="U90" s="230" t="s">
        <v>64</v>
      </c>
      <c r="V90" s="227" t="s">
        <v>65</v>
      </c>
    </row>
    <row r="91" spans="13:22" ht="14.25" thickBot="1">
      <c r="M91" s="231">
        <f>D13</f>
        <v>0</v>
      </c>
      <c r="N91" s="232">
        <f>D16</f>
        <v>0</v>
      </c>
      <c r="O91" s="233">
        <f>D17</f>
        <v>0</v>
      </c>
      <c r="P91" s="223"/>
      <c r="Q91" s="223"/>
      <c r="R91" s="228">
        <f>IF(O91&lt;=M103,7.5,IF(O91&lt;=M104,22,IF(O91&lt;=M105,37,IF(O91&lt;=M106,50,IF(O91&lt;=M107,100,IF(O91&lt;=M108,200,IF(O91&lt;=M109,500,"")))))))</f>
        <v>7.5</v>
      </c>
      <c r="S91" s="228" t="e">
        <f>IF(O96=3,"",IF(O96=1,LOOKUP(R91,M103:O109,N103:N109),LOOKUP(R91,S103:U109,T103:T109)))</f>
        <v>#N/A</v>
      </c>
      <c r="T91" s="234" t="e">
        <f>IF(O96=3,"",IF(O96=1,LOOKUP(R91,M103:O109,O103:O109),LOOKUP(R91,S103:U109,U103:U109)))</f>
        <v>#N/A</v>
      </c>
      <c r="U91" s="231" t="e">
        <f>ROUND(O91/S91,1)</f>
        <v>#N/A</v>
      </c>
      <c r="V91" s="233" t="e">
        <f>ROUND(O91*T91,1)</f>
        <v>#N/A</v>
      </c>
    </row>
    <row r="92" spans="13:22">
      <c r="M92" s="235"/>
      <c r="N92" s="223"/>
      <c r="O92" s="223"/>
      <c r="P92" s="223"/>
      <c r="Q92" s="223"/>
      <c r="R92" s="223"/>
    </row>
    <row r="93" spans="13:22">
      <c r="M93" s="223" t="s">
        <v>66</v>
      </c>
      <c r="P93" s="223"/>
      <c r="Q93" s="223"/>
      <c r="R93" s="223"/>
    </row>
    <row r="94" spans="13:22" ht="14.25" thickBot="1">
      <c r="M94" s="223" t="s">
        <v>53</v>
      </c>
      <c r="N94" s="223"/>
      <c r="O94" s="223" t="s">
        <v>67</v>
      </c>
      <c r="P94" s="223"/>
      <c r="Q94" s="223"/>
      <c r="R94" s="223"/>
    </row>
    <row r="95" spans="13:22">
      <c r="M95" s="225" t="s">
        <v>54</v>
      </c>
      <c r="N95" s="236">
        <v>1</v>
      </c>
      <c r="O95" s="237"/>
      <c r="P95" s="223"/>
      <c r="Q95" s="223"/>
      <c r="R95" s="223"/>
    </row>
    <row r="96" spans="13:22">
      <c r="M96" s="238" t="s">
        <v>55</v>
      </c>
      <c r="N96" s="229">
        <v>2</v>
      </c>
      <c r="O96" s="239" t="e">
        <f>MATCH(M91,M95:M98,0)</f>
        <v>#N/A</v>
      </c>
      <c r="P96" s="223"/>
      <c r="Q96" s="223"/>
      <c r="R96" s="223"/>
    </row>
    <row r="97" spans="13:22">
      <c r="M97" s="238" t="s">
        <v>56</v>
      </c>
      <c r="N97" s="229">
        <v>3</v>
      </c>
      <c r="O97" s="239"/>
      <c r="P97" s="223"/>
      <c r="Q97" s="223"/>
      <c r="R97" s="223"/>
    </row>
    <row r="98" spans="13:22" ht="14.25" thickBot="1">
      <c r="M98" s="240"/>
      <c r="N98" s="241">
        <v>4</v>
      </c>
      <c r="O98" s="242"/>
      <c r="P98" s="223"/>
      <c r="Q98" s="223"/>
      <c r="R98" s="223"/>
    </row>
    <row r="99" spans="13:22">
      <c r="M99" s="223"/>
      <c r="N99" s="223"/>
      <c r="O99" s="223"/>
      <c r="P99" s="223"/>
      <c r="Q99" s="223"/>
      <c r="R99" s="223"/>
    </row>
    <row r="100" spans="13:22">
      <c r="M100" s="223"/>
      <c r="N100" s="223"/>
      <c r="O100" s="223"/>
      <c r="P100" s="223"/>
      <c r="Q100" s="223"/>
      <c r="R100" s="223"/>
    </row>
    <row r="101" spans="13:22" ht="14.25" thickBot="1">
      <c r="M101" s="243" t="s">
        <v>68</v>
      </c>
      <c r="N101" s="223"/>
      <c r="O101" s="223"/>
      <c r="P101" s="223"/>
      <c r="Q101" s="223"/>
      <c r="R101" s="223"/>
      <c r="S101" s="244" t="s">
        <v>55</v>
      </c>
    </row>
    <row r="102" spans="13:22">
      <c r="M102" s="225" t="s">
        <v>24</v>
      </c>
      <c r="N102" s="226" t="s">
        <v>62</v>
      </c>
      <c r="O102" s="226" t="s">
        <v>63</v>
      </c>
      <c r="P102" s="227" t="s">
        <v>69</v>
      </c>
      <c r="Q102" s="223"/>
      <c r="R102" s="223"/>
      <c r="S102" s="225" t="s">
        <v>24</v>
      </c>
      <c r="T102" s="226" t="s">
        <v>62</v>
      </c>
      <c r="U102" s="226" t="s">
        <v>63</v>
      </c>
      <c r="V102" s="227" t="s">
        <v>69</v>
      </c>
    </row>
    <row r="103" spans="13:22">
      <c r="M103" s="238">
        <v>7.5</v>
      </c>
      <c r="N103" s="245">
        <f>ROUND(0.0006*N91^2 + 0.0757*N91 + 2.7825,2)</f>
        <v>2.78</v>
      </c>
      <c r="O103" s="246">
        <f>ROUND( 0.000000003553*N91^6 + 0.000000543278*N91^5 + 0.000027453073*N91^4 + 0.000433171771*N91^3 - 0.00017474691*N91^2 - 0.088829151639*N91 + 0.533845237849,1)</f>
        <v>0.5</v>
      </c>
      <c r="P103" s="247" t="s">
        <v>70</v>
      </c>
      <c r="Q103" s="223"/>
      <c r="R103" s="223"/>
      <c r="S103" s="238">
        <v>7.5</v>
      </c>
      <c r="T103" s="228">
        <f>ROUND(-0.00001667*N91^3 - 0.0026*N91^2 - 0.10558333*N91- 0.125,2)</f>
        <v>-0.13</v>
      </c>
      <c r="U103" s="228">
        <f>ROUND(-0.00176667*N91^3 - 0.278*N91^2 - 14.97583333*N91 - 267.45,1)</f>
        <v>-267.5</v>
      </c>
      <c r="V103" s="247" t="s">
        <v>70</v>
      </c>
    </row>
    <row r="104" spans="13:22">
      <c r="M104" s="238">
        <v>22</v>
      </c>
      <c r="N104" s="245">
        <f>ROUND(-0.000004*N91^3 + 0.00002*N91^2 + 0.0508*N91 + 2.5651,2)</f>
        <v>2.57</v>
      </c>
      <c r="O104" s="248">
        <f>ROUND(0.000000002263*N91^6 + 0.000000296851*N91^5 + 0.000011526623*N91^4 + 0.000086833525*N91^3 - 0.000502475194*N91^2 - 0.05233406503*N91 + 0.904944679861,1)</f>
        <v>0.9</v>
      </c>
      <c r="P104" s="247" t="s">
        <v>71</v>
      </c>
      <c r="Q104" s="223"/>
      <c r="R104" s="223"/>
      <c r="S104" s="238">
        <v>22</v>
      </c>
      <c r="T104" s="245">
        <f>ROUND(0.00001382*N91^3 + 0.00215385*N91^2 + 0.13301127*N91 + 3.77917949,2)</f>
        <v>3.78</v>
      </c>
      <c r="U104" s="248">
        <f>ROUND(-0.00006123*N91^3 - 0.00389744*N91^2 - 0.16532246*N91 - 0.06289044,1)</f>
        <v>-0.1</v>
      </c>
      <c r="V104" s="247" t="s">
        <v>71</v>
      </c>
    </row>
    <row r="105" spans="13:22">
      <c r="M105" s="238">
        <v>37</v>
      </c>
      <c r="N105" s="249">
        <f>ROUND(0.000005*N91^3 + 0.001*N91^2 + 0.0773*N91 + 2.7275,2)</f>
        <v>2.73</v>
      </c>
      <c r="O105" s="248">
        <f>ROUND( -0.00000000212*N91^6 - 0.00000037096*N91^5 - 0.00002146079*N91^4 - 0.00040653695*N91^3 + 0.00218645529*N91^2 + 0.02518880663*N91 + 1.0488835751,1)</f>
        <v>1</v>
      </c>
      <c r="P105" s="247" t="s">
        <v>72</v>
      </c>
      <c r="Q105" s="223"/>
      <c r="R105" s="223"/>
      <c r="S105" s="238">
        <v>37</v>
      </c>
      <c r="T105" s="249">
        <f>ROUND(0.0000128*N91^3 + 0.00193472*N91^2 + 0.11807243*N91+ 3.54587413,2)</f>
        <v>3.55</v>
      </c>
      <c r="U105" s="248">
        <f>ROUND(-0.0000021*N91^3 + 0.00064086*N91^2 - 0.05238262*N91+ 0.7979021,1)</f>
        <v>0.8</v>
      </c>
      <c r="V105" s="247" t="s">
        <v>72</v>
      </c>
    </row>
    <row r="106" spans="13:22">
      <c r="M106" s="238">
        <v>50</v>
      </c>
      <c r="N106" s="245">
        <f>ROUND(0.000007*N91^3 + 0.0011*N91^2 + 0.0729*N91 + 2.6124,2)</f>
        <v>2.61</v>
      </c>
      <c r="O106" s="246">
        <f>ROUND(-0.000000001078*N91^6 - 0.000000182748*N91^5 - 0.000009379622*N91^4 - 0.00011653724*N91^3 + 0.002579270244*N91^2 - 0.005197763751*N91 + 1.045369517763,1)</f>
        <v>1</v>
      </c>
      <c r="P106" s="247" t="s">
        <v>73</v>
      </c>
      <c r="Q106" s="223"/>
      <c r="R106" s="223"/>
      <c r="S106" s="238">
        <v>50</v>
      </c>
      <c r="T106" s="245">
        <f>ROUND(0.00001373*N91^3 + 0.00192822*N91^2 + 0.11082884*N91 + 3.39328671,2)</f>
        <v>3.39</v>
      </c>
      <c r="U106" s="246">
        <f xml:space="preserve"> ROUND(0.00000699*N91^3+0.00090543*N91^2-0.03875458*N91+1.05314685,1)</f>
        <v>1.1000000000000001</v>
      </c>
      <c r="V106" s="247" t="s">
        <v>73</v>
      </c>
    </row>
    <row r="107" spans="13:22">
      <c r="M107" s="238">
        <v>100</v>
      </c>
      <c r="N107" s="245">
        <f>ROUND(0.0000105*N91^3 + 0.0012579*N91^2 + 0.0685124 *N91 + 2.4694053,2)</f>
        <v>2.4700000000000002</v>
      </c>
      <c r="O107" s="246">
        <f>ROUND(0.000000017*N91^5 + 0.0000032152*N91^4 + 0.0001646219*N91^3 + 0.0026516005*N91^2 - 0.0363092395*N91 + 1.0255280799,1)</f>
        <v>1</v>
      </c>
      <c r="P107" s="247" t="s">
        <v>74</v>
      </c>
      <c r="Q107" s="223"/>
      <c r="R107" s="223"/>
      <c r="S107" s="238">
        <v>100</v>
      </c>
      <c r="T107" s="245">
        <f>ROUND(0.00001522*N91^3 + 0.00192213*N91^2 + 0.10282201*N91+ 3.2665035,2)</f>
        <v>3.27</v>
      </c>
      <c r="U107" s="246">
        <f>ROUND(-0.0000462*N91^3-0.0037293*N91^2-0.1244555*N91+0.634965,1)</f>
        <v>0.6</v>
      </c>
      <c r="V107" s="247" t="s">
        <v>74</v>
      </c>
    </row>
    <row r="108" spans="13:22">
      <c r="M108" s="238">
        <v>200</v>
      </c>
      <c r="N108" s="245">
        <f>ROUND(0.0000000044*N91^5 + 0.0000008622*N91^4 + 0.0000655586*N91^3 + 0.0023136959*N91^2 + 0.0598248032*N91 + 2.2982465767,2)</f>
        <v>2.2999999999999998</v>
      </c>
      <c r="O108" s="246">
        <f>ROUND(-0.0000000341*N91^5 - 0.0000044375*N91^4 - 0.0001783565*N91^3 - 0.0008542275*N91^2 + 0.0182499391*N91 + 1.144942445,1)</f>
        <v>1.1000000000000001</v>
      </c>
      <c r="P108" s="247" t="s">
        <v>75</v>
      </c>
      <c r="Q108" s="250"/>
      <c r="R108" s="223"/>
      <c r="S108" s="238">
        <v>200</v>
      </c>
      <c r="T108" s="245">
        <f>ROUND(0.00000944*N91^3 + 0.00115247*N91^2 + 0.07135127*N91 + 2.92542017,2)</f>
        <v>2.93</v>
      </c>
      <c r="U108" s="246">
        <f>ROUND(-0.000000002752*N91^6 - 0.000000489863*N91^5 - 0.000032964727*N91^4 - 0.001048391394*N91^3 - 0.015273276368*N91^2 - 0.09684935458*N91 + 0.971052630114,1)</f>
        <v>1</v>
      </c>
      <c r="V108" s="247" t="s">
        <v>75</v>
      </c>
    </row>
    <row r="109" spans="13:22" ht="14.25" thickBot="1">
      <c r="M109" s="231">
        <v>500</v>
      </c>
      <c r="N109" s="251">
        <f>ROUND(0.0000002665*N91^4 +  0.0000404208*N91^3 + 0.0020321559*N91^2 + 0.0627314245*N91 + 2.3352451598,2)</f>
        <v>2.34</v>
      </c>
      <c r="O109" s="252">
        <f>ROUND(-0.0000170272*N91^3 -  0.0001161603*N91^2 - 0.00555552*N91 + 1.1314049312,1)</f>
        <v>1.1000000000000001</v>
      </c>
      <c r="P109" s="253" t="s">
        <v>76</v>
      </c>
      <c r="Q109" s="223"/>
      <c r="R109" s="223"/>
      <c r="S109" s="231">
        <v>500</v>
      </c>
      <c r="T109" s="251">
        <f>ROUND(0.00002232*N91^3 + 0.00201377*N91^2 + 0.08402555*N91 + 2.96218429,2)</f>
        <v>2.96</v>
      </c>
      <c r="U109" s="252">
        <f>ROUND(-0.00000186*N91^3 + 0.00057672*N91^2 - 0.00083779*N91 + 0.70241053,1)</f>
        <v>0.7</v>
      </c>
      <c r="V109" s="253" t="s">
        <v>76</v>
      </c>
    </row>
    <row r="113" spans="14:15" ht="18.75">
      <c r="N113" s="277"/>
      <c r="O113" s="277"/>
    </row>
  </sheetData>
  <sheetProtection algorithmName="SHA-512" hashValue="uzB9WucZ5hvSFmURP4kqFsF11l1uSgKDlIdTTQMLbWzA8YYwubuABnfddAHINMyzJRXnYjJF5qAP605ABVM73w==" saltValue="5Wr08bwmNgJovIW2eSNqdw==" spinCount="100000" sheet="1" selectLockedCells="1"/>
  <protectedRanges>
    <protectedRange sqref="E20 E22 E21:F21 E23:F23 E14 D9:D30 E27:F27" name="範囲1_13"/>
  </protectedRanges>
  <mergeCells count="30">
    <mergeCell ref="H40:I40"/>
    <mergeCell ref="B58:G58"/>
    <mergeCell ref="B37:B38"/>
    <mergeCell ref="C37:C38"/>
    <mergeCell ref="H37:H38"/>
    <mergeCell ref="I37:I38"/>
    <mergeCell ref="B39:C39"/>
    <mergeCell ref="H39:I39"/>
    <mergeCell ref="B33:B34"/>
    <mergeCell ref="C33:C34"/>
    <mergeCell ref="H33:H34"/>
    <mergeCell ref="I33:I34"/>
    <mergeCell ref="B35:B36"/>
    <mergeCell ref="C35:C36"/>
    <mergeCell ref="H35:H36"/>
    <mergeCell ref="I35:I36"/>
    <mergeCell ref="H27:H28"/>
    <mergeCell ref="I27:I28"/>
    <mergeCell ref="B2:F2"/>
    <mergeCell ref="B3:F3"/>
    <mergeCell ref="H3:H4"/>
    <mergeCell ref="I3:I4"/>
    <mergeCell ref="H5:H6"/>
    <mergeCell ref="I5:I6"/>
    <mergeCell ref="E6:F6"/>
    <mergeCell ref="B7:C8"/>
    <mergeCell ref="D7:D8"/>
    <mergeCell ref="F7:F8"/>
    <mergeCell ref="H20:H21"/>
    <mergeCell ref="I20:I21"/>
  </mergeCells>
  <phoneticPr fontId="3"/>
  <conditionalFormatting sqref="E8:E13 E15:E19 E21:E24 E26:E29 E34:F34 E36:F36 D38:F38">
    <cfRule type="expression" dxfId="1" priority="2">
      <formula>$E$8="自動計算"</formula>
    </cfRule>
  </conditionalFormatting>
  <conditionalFormatting sqref="E9:E13 E15:E19 E22 E26 E28">
    <cfRule type="expression" dxfId="0" priority="1" stopIfTrue="1">
      <formula>$E$8="手動計算"</formula>
    </cfRule>
  </conditionalFormatting>
  <dataValidations count="8">
    <dataValidation type="list" allowBlank="1" showInputMessage="1" showErrorMessage="1" sqref="E8" xr:uid="{266CA754-60F8-45FB-B157-1D67C4310101}">
      <formula1>"自動計算,手動計算"</formula1>
    </dataValidation>
    <dataValidation type="list" allowBlank="1" showInputMessage="1" showErrorMessage="1" sqref="F14" xr:uid="{34547BCC-2040-47DB-ACC8-E21357EEC414}">
      <formula1>$F$46:$F$57</formula1>
    </dataValidation>
    <dataValidation type="list" allowBlank="1" showInputMessage="1" showErrorMessage="1" sqref="D14" xr:uid="{02C4AAC5-BBC1-4C15-9EEB-846659C71F31}">
      <formula1>$B$46:$B$53</formula1>
    </dataValidation>
    <dataValidation type="textLength" allowBlank="1" showInputMessage="1" showErrorMessage="1" sqref="B46:B57 D46:D57 F46:F57" xr:uid="{738AC214-2B4F-400D-BE42-FE35C0259F89}">
      <formula1>0</formula1>
      <formula2>30</formula2>
    </dataValidation>
    <dataValidation type="list" allowBlank="1" showInputMessage="1" showErrorMessage="1" sqref="E14" xr:uid="{02E018E8-5311-49D5-95C2-30CE0038F6CD}">
      <formula1>$D$46:$D$56</formula1>
    </dataValidation>
    <dataValidation type="list" allowBlank="1" showInputMessage="1" sqref="D15" xr:uid="{6E1E91DC-9C28-405B-BEB7-A8150C5A285B}">
      <formula1>$D$63:$D$66</formula1>
    </dataValidation>
    <dataValidation type="list" allowBlank="1" showInputMessage="1" showErrorMessage="1" sqref="D13" xr:uid="{D131A382-4D97-4A39-AF58-4805ADE9CC24}">
      <formula1>$E$63:$E$66</formula1>
    </dataValidation>
    <dataValidation type="list" showInputMessage="1" showErrorMessage="1" sqref="G14" xr:uid="{1B1D49A9-DBE3-4C98-88DF-7CB972E0CC14}">
      <formula1>$F$46:$F$57</formula1>
    </dataValidation>
  </dataValidations>
  <pageMargins left="0.31496062992125984" right="0.31496062992125984" top="0.55118110236220474" bottom="0.35433070866141736" header="0.31496062992125984" footer="0.31496062992125984"/>
  <pageSetup paperSize="9" scale="48" fitToWidth="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E2AF7-AB38-488F-9F99-A59F8F40D972}">
  <dimension ref="A1:P22"/>
  <sheetViews>
    <sheetView zoomScaleNormal="100" zoomScaleSheetLayoutView="75" workbookViewId="0">
      <selection activeCell="C4" sqref="C4"/>
    </sheetView>
  </sheetViews>
  <sheetFormatPr defaultColWidth="9" defaultRowHeight="17.25"/>
  <cols>
    <col min="1" max="1" width="3.5" style="254" bestFit="1" customWidth="1"/>
    <col min="2" max="2" width="41" style="254" customWidth="1"/>
    <col min="3" max="3" width="25.75" style="254" customWidth="1"/>
    <col min="4" max="4" width="46.125" style="254" customWidth="1"/>
    <col min="5" max="5" width="5.25" style="254" bestFit="1" customWidth="1"/>
    <col min="6" max="6" width="37.75" style="254" customWidth="1"/>
    <col min="7" max="7" width="4.5" style="254" bestFit="1" customWidth="1"/>
    <col min="8" max="8" width="39.5" style="254" customWidth="1"/>
    <col min="9" max="9" width="3.375" style="254" bestFit="1" customWidth="1"/>
    <col min="10" max="10" width="17.375" style="254" bestFit="1" customWidth="1"/>
    <col min="11" max="11" width="3.375" style="254" bestFit="1" customWidth="1"/>
    <col min="12" max="12" width="23.625" style="254" customWidth="1"/>
    <col min="13" max="13" width="9" style="254"/>
    <col min="14" max="14" width="16.75" style="254" bestFit="1" customWidth="1"/>
    <col min="15" max="15" width="15" style="254" bestFit="1" customWidth="1"/>
    <col min="16" max="16384" width="9" style="254"/>
  </cols>
  <sheetData>
    <row r="1" spans="1:16" ht="30" customHeight="1">
      <c r="B1" s="267" t="s">
        <v>265</v>
      </c>
      <c r="H1" s="51" t="s">
        <v>294</v>
      </c>
    </row>
    <row r="2" spans="1:16" ht="30" customHeight="1">
      <c r="B2" s="256" t="s">
        <v>186</v>
      </c>
      <c r="C2" s="272"/>
      <c r="D2" s="271" t="s">
        <v>266</v>
      </c>
      <c r="F2" s="271" t="s">
        <v>275</v>
      </c>
    </row>
    <row r="3" spans="1:16" ht="30" customHeight="1">
      <c r="C3" s="255"/>
      <c r="D3" s="256"/>
      <c r="H3" s="51"/>
    </row>
    <row r="4" spans="1:16" ht="30" customHeight="1">
      <c r="C4" s="255"/>
      <c r="E4" s="2"/>
      <c r="F4" s="664" t="s">
        <v>268</v>
      </c>
      <c r="G4" s="268"/>
      <c r="H4" s="3" t="s">
        <v>267</v>
      </c>
      <c r="I4" s="3"/>
    </row>
    <row r="5" spans="1:16" ht="30" customHeight="1">
      <c r="C5" s="255"/>
      <c r="E5" s="51"/>
      <c r="F5" s="664"/>
      <c r="G5" s="269"/>
      <c r="H5" s="3" t="s">
        <v>298</v>
      </c>
      <c r="I5" s="3"/>
    </row>
    <row r="6" spans="1:16" ht="30" customHeight="1">
      <c r="A6" s="257">
        <v>1</v>
      </c>
      <c r="B6" s="258" t="s">
        <v>187</v>
      </c>
      <c r="C6" s="257"/>
      <c r="D6" s="257"/>
      <c r="E6" s="259"/>
      <c r="F6" s="259"/>
      <c r="G6" s="259"/>
      <c r="H6" s="259"/>
      <c r="I6" s="259"/>
      <c r="M6" s="2"/>
      <c r="N6" s="2"/>
      <c r="O6" s="2"/>
      <c r="P6" s="2"/>
    </row>
    <row r="7" spans="1:16" ht="30" customHeight="1">
      <c r="A7" s="256"/>
      <c r="B7" s="260"/>
      <c r="D7" s="256"/>
      <c r="E7" s="2"/>
      <c r="F7" s="2"/>
      <c r="G7" s="2"/>
      <c r="H7" s="2"/>
      <c r="I7" s="2"/>
      <c r="M7" s="2"/>
      <c r="N7" s="2"/>
      <c r="O7" s="2"/>
      <c r="P7" s="2"/>
    </row>
    <row r="8" spans="1:16" ht="30" customHeight="1">
      <c r="A8" s="2"/>
      <c r="B8" s="261" t="s">
        <v>188</v>
      </c>
      <c r="C8" s="261"/>
      <c r="D8" s="271"/>
      <c r="E8" s="256" t="s">
        <v>24</v>
      </c>
      <c r="F8" s="2"/>
      <c r="G8" s="2"/>
      <c r="H8" s="2"/>
      <c r="I8" s="2"/>
      <c r="M8" s="2"/>
      <c r="N8" s="2"/>
      <c r="O8" s="2"/>
      <c r="P8" s="2"/>
    </row>
    <row r="9" spans="1:16" ht="30" customHeight="1">
      <c r="A9" s="2"/>
      <c r="B9" s="254" t="s">
        <v>189</v>
      </c>
      <c r="D9" s="2"/>
      <c r="E9" s="2"/>
      <c r="F9" s="2"/>
      <c r="G9" s="2"/>
      <c r="H9" s="2"/>
      <c r="I9" s="2"/>
      <c r="J9" s="2"/>
      <c r="K9" s="2"/>
      <c r="L9" s="2"/>
      <c r="M9" s="2"/>
      <c r="N9" s="2"/>
      <c r="O9" s="2"/>
      <c r="P9" s="2"/>
    </row>
    <row r="10" spans="1:16" ht="30" customHeight="1">
      <c r="A10" s="2"/>
      <c r="D10" s="2"/>
      <c r="E10" s="2"/>
      <c r="F10" s="2"/>
      <c r="G10" s="2"/>
      <c r="H10" s="2"/>
      <c r="I10" s="2"/>
      <c r="J10" s="2"/>
      <c r="K10" s="2"/>
      <c r="L10" s="2"/>
      <c r="M10" s="2"/>
      <c r="N10" s="2"/>
      <c r="O10" s="2"/>
      <c r="P10" s="2"/>
    </row>
    <row r="11" spans="1:16" ht="50.1" customHeight="1">
      <c r="A11" s="2"/>
      <c r="B11" s="2"/>
      <c r="C11" s="2"/>
      <c r="D11" s="274" t="s">
        <v>190</v>
      </c>
      <c r="E11" s="2"/>
      <c r="F11" s="274" t="s">
        <v>191</v>
      </c>
      <c r="G11" s="2"/>
      <c r="H11" s="274" t="s">
        <v>192</v>
      </c>
      <c r="I11" s="2"/>
      <c r="J11" s="262"/>
      <c r="K11" s="262"/>
      <c r="M11" s="2"/>
      <c r="N11" s="2"/>
      <c r="O11" s="2"/>
      <c r="P11" s="2"/>
    </row>
    <row r="12" spans="1:16" ht="50.1" customHeight="1">
      <c r="A12" s="2" t="s">
        <v>193</v>
      </c>
      <c r="B12" s="254" t="s">
        <v>194</v>
      </c>
      <c r="C12" s="254" t="s">
        <v>195</v>
      </c>
      <c r="D12" s="273" t="str">
        <f>IFERROR(ROUND((F12/(F12+F13))*D8,),"")</f>
        <v/>
      </c>
      <c r="E12" s="2" t="s">
        <v>196</v>
      </c>
      <c r="F12" s="270"/>
      <c r="G12" s="2" t="s">
        <v>203</v>
      </c>
      <c r="H12" s="424" t="str">
        <f>IFERROR(IF((D12/F12)*100&lt;=100,ROUND((D12/F12)*100,0),"エラー"),"")</f>
        <v/>
      </c>
      <c r="I12" s="2"/>
      <c r="J12" s="262"/>
      <c r="K12" s="262"/>
      <c r="M12" s="2"/>
      <c r="P12" s="2"/>
    </row>
    <row r="13" spans="1:16" ht="50.1" customHeight="1">
      <c r="A13" s="2" t="s">
        <v>198</v>
      </c>
      <c r="B13" s="254" t="s">
        <v>194</v>
      </c>
      <c r="C13" s="254" t="s">
        <v>195</v>
      </c>
      <c r="D13" s="273" t="str">
        <f>IFERROR(ROUND((F13/(F12+F13))*D8,),"")</f>
        <v/>
      </c>
      <c r="E13" s="2" t="s">
        <v>196</v>
      </c>
      <c r="F13" s="270"/>
      <c r="G13" s="2" t="s">
        <v>203</v>
      </c>
      <c r="H13" s="424" t="str">
        <f>IFERROR(IF((D13/F13)*100&lt;=100,ROUND((D13/F13)*100,0),"エラー"),"")</f>
        <v/>
      </c>
      <c r="I13" s="2"/>
      <c r="J13" s="262"/>
      <c r="K13" s="262"/>
      <c r="M13" s="2"/>
      <c r="P13" s="2"/>
    </row>
    <row r="14" spans="1:16" ht="50.1" customHeight="1">
      <c r="A14" s="2"/>
      <c r="B14" s="2"/>
      <c r="C14" s="2"/>
      <c r="D14" s="263"/>
      <c r="E14" s="2"/>
      <c r="F14" s="2"/>
      <c r="G14" s="2"/>
      <c r="H14" s="2"/>
      <c r="I14" s="2"/>
      <c r="J14" s="262"/>
      <c r="K14" s="262"/>
      <c r="L14" s="264"/>
      <c r="M14" s="2"/>
      <c r="N14" s="3"/>
      <c r="O14" s="2"/>
      <c r="P14" s="2"/>
    </row>
    <row r="15" spans="1:16" ht="30" customHeight="1"/>
    <row r="16" spans="1:16" ht="30" customHeight="1">
      <c r="A16" s="258">
        <v>2</v>
      </c>
      <c r="B16" s="258" t="s">
        <v>199</v>
      </c>
      <c r="C16" s="265"/>
      <c r="D16" s="265"/>
      <c r="E16" s="265"/>
      <c r="F16" s="265"/>
      <c r="G16" s="265"/>
      <c r="H16" s="265"/>
      <c r="I16" s="265"/>
    </row>
    <row r="17" spans="1:8" ht="30" customHeight="1">
      <c r="A17" s="260"/>
      <c r="B17" s="260"/>
    </row>
    <row r="18" spans="1:8" ht="50.1" customHeight="1">
      <c r="D18" s="276" t="s">
        <v>200</v>
      </c>
      <c r="E18" s="2"/>
      <c r="F18" s="274" t="s">
        <v>201</v>
      </c>
      <c r="G18" s="2"/>
      <c r="H18" s="275" t="s">
        <v>202</v>
      </c>
    </row>
    <row r="19" spans="1:8" ht="50.1" customHeight="1">
      <c r="A19" s="2" t="s">
        <v>193</v>
      </c>
      <c r="B19" s="254" t="str">
        <f>B12</f>
        <v>系統No.（　　　　　）</v>
      </c>
      <c r="C19" s="254" t="str">
        <f>C12</f>
        <v>型式No.(     )</v>
      </c>
      <c r="D19" s="425" t="str">
        <f>H12</f>
        <v/>
      </c>
      <c r="E19" s="2" t="s">
        <v>197</v>
      </c>
      <c r="F19" s="426"/>
      <c r="G19" s="2" t="s">
        <v>203</v>
      </c>
      <c r="H19" s="427" t="str">
        <f>IFERROR(ROUND(D19*F19/100,2),"")</f>
        <v/>
      </c>
    </row>
    <row r="20" spans="1:8" ht="50.1" customHeight="1">
      <c r="A20" s="2" t="s">
        <v>198</v>
      </c>
      <c r="B20" s="254" t="str">
        <f>B13</f>
        <v>系統No.（　　　　　）</v>
      </c>
      <c r="C20" s="254" t="str">
        <f>C13</f>
        <v>型式No.(     )</v>
      </c>
      <c r="D20" s="425" t="str">
        <f>H13</f>
        <v/>
      </c>
      <c r="E20" s="2" t="s">
        <v>197</v>
      </c>
      <c r="F20" s="426"/>
      <c r="G20" s="2" t="s">
        <v>203</v>
      </c>
      <c r="H20" s="427" t="str">
        <f>IFERROR(ROUND(D20*F20/100,2),"")</f>
        <v/>
      </c>
    </row>
    <row r="21" spans="1:8" ht="50.1" customHeight="1"/>
    <row r="22" spans="1:8" ht="30" customHeight="1"/>
  </sheetData>
  <mergeCells count="1">
    <mergeCell ref="F4:F5"/>
  </mergeCells>
  <phoneticPr fontId="3"/>
  <dataValidations count="4">
    <dataValidation type="list" allowBlank="1" showInputMessage="1" showErrorMessage="1" sqref="F2" xr:uid="{0D7FBC7F-C790-4E9B-B6CC-8C7B171A02DD}">
      <formula1>"脱炭素型自然冷媒機器,比較対象フロン冷媒機器,　　,"</formula1>
    </dataValidation>
    <dataValidation type="list" allowBlank="1" showInputMessage="1" showErrorMessage="1" sqref="D11" xr:uid="{8CABCC31-5D55-40DF-B33E-9A8C6C2A43B8}">
      <formula1>"冷却負荷（同一系統の合計値）（kW）,冷却負荷の按分値（kW）"</formula1>
    </dataValidation>
    <dataValidation type="list" allowBlank="1" showInputMessage="1" showErrorMessage="1" sqref="D2" xr:uid="{3A3B9447-0929-4DEB-B77C-AB661B277EB0}">
      <formula1>"冷蔵冷凍倉庫,食品工場,　　,"</formula1>
    </dataValidation>
    <dataValidation type="list" allowBlank="1" showInputMessage="1" showErrorMessage="1" sqref="D3" xr:uid="{E6C684DA-1D7A-4812-8286-C100A1C34685}">
      <formula1>"冷蔵冷凍倉庫,食品工場"</formula1>
    </dataValidation>
  </dataValidations>
  <pageMargins left="0.7" right="0.7" top="0.75" bottom="0.75" header="0.3" footer="0.3"/>
  <pageSetup paperSize="9" scale="64"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AC5F4-089B-4E79-BBDB-76EED389FEDB}">
  <dimension ref="A1:K139"/>
  <sheetViews>
    <sheetView zoomScaleNormal="100" zoomScaleSheetLayoutView="80" workbookViewId="0">
      <selection activeCell="G1" sqref="G1"/>
    </sheetView>
  </sheetViews>
  <sheetFormatPr defaultColWidth="8.875" defaultRowHeight="14.25"/>
  <cols>
    <col min="1" max="1" width="18.875" style="4" customWidth="1"/>
    <col min="2" max="5" width="15.875" style="4" customWidth="1"/>
    <col min="6" max="6" width="5.875" style="4" customWidth="1"/>
    <col min="7" max="16384" width="8.875" style="4"/>
  </cols>
  <sheetData>
    <row r="1" spans="1:7" s="164" customFormat="1" ht="45" customHeight="1">
      <c r="A1" s="279" t="s">
        <v>265</v>
      </c>
      <c r="F1" s="280" t="s">
        <v>295</v>
      </c>
    </row>
    <row r="2" spans="1:7" s="164" customFormat="1" ht="20.100000000000001" customHeight="1">
      <c r="C2" s="281" t="s">
        <v>204</v>
      </c>
      <c r="D2" s="282"/>
      <c r="E2" s="282"/>
      <c r="F2" s="282"/>
    </row>
    <row r="3" spans="1:7" s="164" customFormat="1" ht="20.100000000000001" customHeight="1">
      <c r="C3" s="281"/>
      <c r="D3" s="282"/>
      <c r="E3" s="282"/>
      <c r="F3" s="282"/>
    </row>
    <row r="4" spans="1:7" s="164" customFormat="1" ht="20.100000000000001" customHeight="1">
      <c r="B4" s="282"/>
      <c r="C4" s="282"/>
      <c r="D4" s="282" t="s">
        <v>205</v>
      </c>
      <c r="E4" s="282" t="s">
        <v>195</v>
      </c>
      <c r="F4" s="282"/>
    </row>
    <row r="5" spans="1:7" s="164" customFormat="1" ht="20.100000000000001" customHeight="1">
      <c r="B5" s="282"/>
      <c r="C5" s="282"/>
      <c r="D5" s="282"/>
      <c r="E5" s="282"/>
      <c r="F5" s="282"/>
    </row>
    <row r="6" spans="1:7" s="164" customFormat="1" ht="20.100000000000001" customHeight="1">
      <c r="A6" s="283" t="s">
        <v>269</v>
      </c>
      <c r="B6" s="121" t="s">
        <v>277</v>
      </c>
      <c r="C6" s="282" t="s">
        <v>276</v>
      </c>
      <c r="D6" s="282"/>
      <c r="E6" s="282"/>
    </row>
    <row r="7" spans="1:7" s="164" customFormat="1" ht="20.100000000000001" customHeight="1">
      <c r="B7" s="283"/>
      <c r="C7" s="278"/>
      <c r="D7" s="82"/>
      <c r="E7" s="282"/>
      <c r="F7" s="282"/>
    </row>
    <row r="8" spans="1:7" s="164" customFormat="1" ht="20.100000000000001" customHeight="1">
      <c r="B8" s="283" t="s">
        <v>270</v>
      </c>
      <c r="C8" s="119"/>
      <c r="E8" s="282"/>
      <c r="F8" s="282"/>
    </row>
    <row r="9" spans="1:7" s="164" customFormat="1" ht="20.100000000000001" customHeight="1">
      <c r="B9" s="283" t="s">
        <v>271</v>
      </c>
      <c r="C9" s="122"/>
      <c r="D9" s="282" t="s">
        <v>206</v>
      </c>
      <c r="F9" s="282"/>
      <c r="G9" s="282"/>
    </row>
    <row r="10" spans="1:7" s="164" customFormat="1" ht="20.100000000000001" customHeight="1">
      <c r="B10" s="283" t="s">
        <v>272</v>
      </c>
      <c r="C10" s="121"/>
      <c r="D10" s="282" t="s">
        <v>206</v>
      </c>
      <c r="F10" s="282"/>
      <c r="G10" s="282"/>
    </row>
    <row r="11" spans="1:7" s="164" customFormat="1" ht="20.100000000000001" customHeight="1">
      <c r="B11" s="283" t="s">
        <v>273</v>
      </c>
      <c r="C11" s="111"/>
      <c r="D11" s="164" t="s">
        <v>24</v>
      </c>
      <c r="F11" s="282"/>
      <c r="G11" s="282"/>
    </row>
    <row r="12" spans="1:7" s="164" customFormat="1" ht="20.100000000000001" customHeight="1">
      <c r="B12" s="283" t="s">
        <v>274</v>
      </c>
      <c r="C12" s="111"/>
      <c r="D12" s="282" t="s">
        <v>24</v>
      </c>
      <c r="E12" s="284"/>
      <c r="F12" s="282"/>
      <c r="G12" s="282"/>
    </row>
    <row r="13" spans="1:7" s="164" customFormat="1" ht="20.100000000000001" customHeight="1">
      <c r="B13" s="282"/>
      <c r="C13" s="282"/>
      <c r="D13" s="282"/>
      <c r="E13" s="282"/>
      <c r="F13" s="282"/>
    </row>
    <row r="14" spans="1:7" s="164" customFormat="1" ht="20.100000000000001" customHeight="1">
      <c r="B14" s="282" t="s">
        <v>207</v>
      </c>
      <c r="C14" s="282" t="s">
        <v>208</v>
      </c>
      <c r="D14" s="282" t="s">
        <v>305</v>
      </c>
      <c r="E14" s="282"/>
      <c r="G14" s="282"/>
    </row>
    <row r="15" spans="1:7" s="164" customFormat="1" ht="20.100000000000001" customHeight="1">
      <c r="B15" s="282" t="str">
        <f>IF(C8="空冷式（空冷散水式含む）","平均気温","平均湿球温度")&amp;"に対する冷凍機の冷凍能力と消費動力の"</f>
        <v>平均湿球温度に対する冷凍機の冷凍能力と消費動力の</v>
      </c>
      <c r="C15" s="284"/>
      <c r="D15" s="284"/>
      <c r="E15" s="282"/>
      <c r="F15" s="282"/>
      <c r="G15" s="282"/>
    </row>
    <row r="16" spans="1:7" s="164" customFormat="1" ht="20.100000000000001" customHeight="1">
      <c r="B16" s="282" t="s">
        <v>209</v>
      </c>
      <c r="C16" s="282"/>
      <c r="D16" s="282"/>
      <c r="E16" s="282"/>
    </row>
    <row r="17" spans="2:4" s="164" customFormat="1" ht="20.100000000000001" customHeight="1">
      <c r="B17" s="285"/>
      <c r="C17" s="286"/>
      <c r="D17" s="287"/>
    </row>
    <row r="18" spans="2:4" s="164" customFormat="1" ht="20.100000000000001" customHeight="1">
      <c r="B18" s="288" t="str">
        <f>D14</f>
        <v>　2024年</v>
      </c>
      <c r="C18" s="289" t="str">
        <f>IFERROR(VLOOKUP(C8,B42:C45,2),"")</f>
        <v/>
      </c>
      <c r="D18" s="290" t="s">
        <v>210</v>
      </c>
    </row>
    <row r="19" spans="2:4" s="164" customFormat="1" ht="20.100000000000001" customHeight="1">
      <c r="B19" s="291"/>
      <c r="C19" s="292" t="s">
        <v>206</v>
      </c>
      <c r="D19" s="293" t="s">
        <v>211</v>
      </c>
    </row>
    <row r="20" spans="2:4" s="164" customFormat="1" ht="20.100000000000001" customHeight="1">
      <c r="B20" s="294" t="s">
        <v>212</v>
      </c>
      <c r="C20" s="295"/>
      <c r="D20" s="296" t="str">
        <f>IF($C$9="","",E57)</f>
        <v/>
      </c>
    </row>
    <row r="21" spans="2:4" s="164" customFormat="1" ht="20.100000000000001" customHeight="1">
      <c r="B21" s="297" t="s">
        <v>213</v>
      </c>
      <c r="C21" s="298"/>
      <c r="D21" s="299" t="str">
        <f t="shared" ref="D21:D31" si="0">IF($C$9="","",E58)</f>
        <v/>
      </c>
    </row>
    <row r="22" spans="2:4" s="164" customFormat="1" ht="20.100000000000001" customHeight="1">
      <c r="B22" s="297" t="s">
        <v>214</v>
      </c>
      <c r="C22" s="298"/>
      <c r="D22" s="299" t="str">
        <f t="shared" si="0"/>
        <v/>
      </c>
    </row>
    <row r="23" spans="2:4" s="164" customFormat="1" ht="20.100000000000001" customHeight="1">
      <c r="B23" s="297" t="s">
        <v>215</v>
      </c>
      <c r="C23" s="298"/>
      <c r="D23" s="299" t="str">
        <f t="shared" si="0"/>
        <v/>
      </c>
    </row>
    <row r="24" spans="2:4" s="164" customFormat="1" ht="20.100000000000001" customHeight="1">
      <c r="B24" s="297" t="s">
        <v>216</v>
      </c>
      <c r="C24" s="298"/>
      <c r="D24" s="299" t="str">
        <f t="shared" si="0"/>
        <v/>
      </c>
    </row>
    <row r="25" spans="2:4" s="164" customFormat="1" ht="20.100000000000001" customHeight="1">
      <c r="B25" s="297" t="s">
        <v>217</v>
      </c>
      <c r="C25" s="298"/>
      <c r="D25" s="299" t="str">
        <f t="shared" si="0"/>
        <v/>
      </c>
    </row>
    <row r="26" spans="2:4" s="164" customFormat="1" ht="20.100000000000001" customHeight="1">
      <c r="B26" s="297" t="s">
        <v>218</v>
      </c>
      <c r="C26" s="298"/>
      <c r="D26" s="299" t="str">
        <f t="shared" si="0"/>
        <v/>
      </c>
    </row>
    <row r="27" spans="2:4" s="164" customFormat="1" ht="20.100000000000001" customHeight="1">
      <c r="B27" s="297" t="s">
        <v>219</v>
      </c>
      <c r="C27" s="298"/>
      <c r="D27" s="299" t="str">
        <f t="shared" si="0"/>
        <v/>
      </c>
    </row>
    <row r="28" spans="2:4" s="164" customFormat="1" ht="20.100000000000001" customHeight="1">
      <c r="B28" s="297" t="s">
        <v>220</v>
      </c>
      <c r="C28" s="298"/>
      <c r="D28" s="299" t="str">
        <f t="shared" si="0"/>
        <v/>
      </c>
    </row>
    <row r="29" spans="2:4" s="164" customFormat="1" ht="20.100000000000001" customHeight="1">
      <c r="B29" s="297" t="s">
        <v>221</v>
      </c>
      <c r="C29" s="298"/>
      <c r="D29" s="299" t="str">
        <f t="shared" si="0"/>
        <v/>
      </c>
    </row>
    <row r="30" spans="2:4" s="164" customFormat="1" ht="20.100000000000001" customHeight="1">
      <c r="B30" s="297" t="s">
        <v>222</v>
      </c>
      <c r="C30" s="298"/>
      <c r="D30" s="299" t="str">
        <f t="shared" si="0"/>
        <v/>
      </c>
    </row>
    <row r="31" spans="2:4" s="164" customFormat="1" ht="20.100000000000001" customHeight="1">
      <c r="B31" s="300" t="s">
        <v>223</v>
      </c>
      <c r="C31" s="301"/>
      <c r="D31" s="302" t="str">
        <f t="shared" si="0"/>
        <v/>
      </c>
    </row>
    <row r="32" spans="2:4" s="164" customFormat="1" ht="20.100000000000001" customHeight="1">
      <c r="B32" s="303"/>
      <c r="C32" s="304" t="s">
        <v>224</v>
      </c>
      <c r="D32" s="305" t="str">
        <f>IFERROR(AVERAGE(D20:D31),"")</f>
        <v/>
      </c>
    </row>
    <row r="33" spans="1:11" s="164" customFormat="1" ht="20.100000000000001" customHeight="1">
      <c r="B33" s="282"/>
      <c r="C33" s="283"/>
      <c r="D33" s="278"/>
      <c r="E33" s="282"/>
    </row>
    <row r="34" spans="1:11" s="164" customFormat="1" ht="20.100000000000001" customHeight="1"/>
    <row r="35" spans="1:11" s="164" customFormat="1" ht="20.100000000000001" customHeight="1">
      <c r="B35" s="164" t="str">
        <f>IFERROR(C18&amp;"の証憑書類を添付してください。","")</f>
        <v>の証憑書類を添付してください。</v>
      </c>
    </row>
    <row r="36" spans="1:11" s="164" customFormat="1" ht="20.100000000000001" customHeight="1"/>
    <row r="37" spans="1:11" s="164" customFormat="1" ht="20.100000000000001" customHeight="1"/>
    <row r="38" spans="1:11" s="164" customFormat="1" ht="20.100000000000001" customHeight="1"/>
    <row r="39" spans="1:11" s="164" customFormat="1" ht="20.100000000000001" customHeight="1"/>
    <row r="40" spans="1:11" s="164" customFormat="1" ht="20.100000000000001" hidden="1" customHeight="1"/>
    <row r="41" spans="1:11" s="164" customFormat="1" ht="20.100000000000001" hidden="1" customHeight="1">
      <c r="B41" s="306" t="s">
        <v>53</v>
      </c>
    </row>
    <row r="42" spans="1:11" s="164" customFormat="1" ht="20.100000000000001" hidden="1" customHeight="1">
      <c r="B42" s="307" t="s">
        <v>54</v>
      </c>
      <c r="C42" s="164" t="s">
        <v>225</v>
      </c>
      <c r="E42" s="282"/>
      <c r="F42" s="282"/>
    </row>
    <row r="43" spans="1:11" s="164" customFormat="1" ht="20.100000000000001" hidden="1" customHeight="1">
      <c r="B43" s="308" t="s">
        <v>55</v>
      </c>
      <c r="C43" s="164" t="s">
        <v>226</v>
      </c>
      <c r="E43" s="282"/>
      <c r="F43" s="282"/>
    </row>
    <row r="44" spans="1:11" s="164" customFormat="1" ht="20.100000000000001" hidden="1" customHeight="1">
      <c r="B44" s="308" t="s">
        <v>56</v>
      </c>
      <c r="E44" s="282"/>
      <c r="F44" s="282"/>
    </row>
    <row r="45" spans="1:11" s="164" customFormat="1" ht="20.100000000000001" hidden="1" customHeight="1">
      <c r="B45" s="309"/>
      <c r="E45" s="282"/>
      <c r="F45" s="282"/>
      <c r="G45" s="282"/>
      <c r="H45" s="282"/>
    </row>
    <row r="46" spans="1:11" ht="20.100000000000001" hidden="1" customHeight="1">
      <c r="D46" s="266"/>
      <c r="E46" s="266"/>
      <c r="F46" s="266"/>
      <c r="G46" s="266"/>
      <c r="H46" s="266"/>
    </row>
    <row r="47" spans="1:11" s="310" customFormat="1" hidden="1"/>
    <row r="48" spans="1:11" s="310" customFormat="1" hidden="1">
      <c r="A48" s="223"/>
      <c r="B48" s="223"/>
      <c r="C48" s="223"/>
      <c r="D48" s="223"/>
      <c r="E48" s="223"/>
      <c r="F48" s="223"/>
      <c r="G48" s="224"/>
      <c r="H48" s="224"/>
      <c r="I48" s="224"/>
      <c r="J48" s="224"/>
      <c r="K48" s="224"/>
    </row>
    <row r="49" spans="1:11" s="310" customFormat="1" hidden="1">
      <c r="A49" s="311" t="s">
        <v>227</v>
      </c>
      <c r="B49" s="224"/>
      <c r="C49" s="224"/>
      <c r="D49" s="224"/>
      <c r="E49" s="223"/>
      <c r="F49" s="223"/>
      <c r="G49" s="224"/>
      <c r="H49" s="224"/>
      <c r="I49" s="224"/>
      <c r="J49" s="224"/>
      <c r="K49" s="224"/>
    </row>
    <row r="50" spans="1:11" s="310" customFormat="1" ht="15" hidden="1" thickBot="1">
      <c r="A50" s="224" t="s">
        <v>58</v>
      </c>
      <c r="B50" s="223"/>
      <c r="C50" s="312" t="s">
        <v>228</v>
      </c>
      <c r="D50" s="224"/>
      <c r="E50" s="224"/>
      <c r="F50" s="223"/>
      <c r="G50" s="224"/>
      <c r="H50" s="224"/>
      <c r="I50" s="224"/>
      <c r="J50" s="224"/>
      <c r="K50" s="224"/>
    </row>
    <row r="51" spans="1:11" s="310" customFormat="1" hidden="1">
      <c r="A51" s="313" t="s">
        <v>51</v>
      </c>
      <c r="B51" s="314">
        <f>C8</f>
        <v>0</v>
      </c>
      <c r="C51" s="665" t="s">
        <v>229</v>
      </c>
      <c r="D51" s="666"/>
      <c r="E51" s="667"/>
      <c r="F51" s="223"/>
      <c r="G51" s="224"/>
      <c r="H51" s="223"/>
      <c r="I51" s="223"/>
      <c r="J51" s="224"/>
      <c r="K51" s="224"/>
    </row>
    <row r="52" spans="1:11" s="310" customFormat="1" hidden="1">
      <c r="A52" s="315" t="s">
        <v>230</v>
      </c>
      <c r="B52" s="316">
        <f>C10</f>
        <v>0</v>
      </c>
      <c r="C52" s="668"/>
      <c r="D52" s="669"/>
      <c r="E52" s="670"/>
      <c r="F52" s="223"/>
      <c r="G52" s="224"/>
      <c r="H52" s="223"/>
      <c r="I52" s="223"/>
      <c r="J52" s="224"/>
      <c r="K52" s="224"/>
    </row>
    <row r="53" spans="1:11" s="310" customFormat="1" hidden="1">
      <c r="A53" s="317" t="s">
        <v>231</v>
      </c>
      <c r="B53" s="316">
        <f>C9</f>
        <v>0</v>
      </c>
      <c r="C53" s="668"/>
      <c r="D53" s="669"/>
      <c r="E53" s="670"/>
      <c r="F53" s="223"/>
      <c r="G53" s="224"/>
      <c r="H53" s="223"/>
      <c r="I53" s="223"/>
      <c r="J53" s="224"/>
      <c r="K53" s="224"/>
    </row>
    <row r="54" spans="1:11" s="310" customFormat="1" hidden="1">
      <c r="A54" s="318" t="s">
        <v>4</v>
      </c>
      <c r="B54" s="316">
        <f>C11</f>
        <v>0</v>
      </c>
      <c r="C54" s="319" t="s">
        <v>232</v>
      </c>
      <c r="D54" s="320"/>
      <c r="E54" s="321"/>
      <c r="F54" s="223"/>
      <c r="G54" s="224" t="s">
        <v>66</v>
      </c>
      <c r="H54" s="223"/>
      <c r="I54" s="223"/>
      <c r="J54" s="224"/>
      <c r="K54" s="224"/>
    </row>
    <row r="55" spans="1:11" s="310" customFormat="1" hidden="1">
      <c r="A55" s="318" t="s">
        <v>233</v>
      </c>
      <c r="B55" s="322">
        <f>C12</f>
        <v>0</v>
      </c>
      <c r="C55" s="323" t="s">
        <v>234</v>
      </c>
      <c r="D55" s="324" t="s">
        <v>235</v>
      </c>
      <c r="E55" s="325" t="s">
        <v>236</v>
      </c>
      <c r="F55" s="223"/>
      <c r="G55" s="326" t="s">
        <v>237</v>
      </c>
      <c r="H55" s="327"/>
      <c r="I55" s="328" t="s">
        <v>55</v>
      </c>
      <c r="J55" s="329"/>
      <c r="K55" s="224"/>
    </row>
    <row r="56" spans="1:11" s="310" customFormat="1" hidden="1">
      <c r="A56" s="330"/>
      <c r="B56" s="331"/>
      <c r="C56" s="332" t="s">
        <v>238</v>
      </c>
      <c r="D56" s="333" t="s">
        <v>239</v>
      </c>
      <c r="E56" s="334" t="s">
        <v>240</v>
      </c>
      <c r="F56" s="223"/>
      <c r="G56" s="335" t="s">
        <v>241</v>
      </c>
      <c r="H56" s="336" t="s">
        <v>242</v>
      </c>
      <c r="I56" s="337" t="s">
        <v>241</v>
      </c>
      <c r="J56" s="338" t="s">
        <v>242</v>
      </c>
      <c r="K56" s="224"/>
    </row>
    <row r="57" spans="1:11" s="310" customFormat="1" hidden="1">
      <c r="A57" s="339" t="s">
        <v>243</v>
      </c>
      <c r="B57" s="340">
        <f t="shared" ref="B57:B68" si="1">C20</f>
        <v>0</v>
      </c>
      <c r="C57" s="341">
        <f>IF($B$51="空冷式（空冷散水式含む）",$G57,$I57)</f>
        <v>103</v>
      </c>
      <c r="D57" s="342">
        <f>IF($B$51="空冷式（空冷散水式含む）",$H57,$J57)</f>
        <v>95</v>
      </c>
      <c r="E57" s="343">
        <f>ROUND(D57*100/C57,0)</f>
        <v>92</v>
      </c>
      <c r="F57" s="223"/>
      <c r="G57" s="344">
        <f>IF($B$55&lt;37,VLOOKUP($B57,$B$76:$H$80,MATCH($B$52,$B$75:$H$75,1)),VLOOKUP($B57,$B$95:$H$99,MATCH($B$52,$B$94:$H$94),1))</f>
        <v>115</v>
      </c>
      <c r="H57" s="345">
        <f>IF($B$55&lt;37,VLOOKUP($B57,$B$84:$H$88,MATCH($B$52,$B$83:$H$83,1)),VLOOKUP($B57,$B$103:$H$107,MATCH($B$52,$B$102:$H$102,1)))</f>
        <v>82</v>
      </c>
      <c r="I57" s="346">
        <f>VLOOKUP($B57,$B$115:$H$119,MATCH($B$52,$B$114:$H$114,1))</f>
        <v>103</v>
      </c>
      <c r="J57" s="347">
        <f>VLOOKUP($B57,$B$123:$H$127,MATCH($B$52,$B$122:$H$122,1))</f>
        <v>95</v>
      </c>
      <c r="K57" s="224"/>
    </row>
    <row r="58" spans="1:11" s="310" customFormat="1" hidden="1">
      <c r="A58" s="339" t="s">
        <v>244</v>
      </c>
      <c r="B58" s="340">
        <f t="shared" si="1"/>
        <v>0</v>
      </c>
      <c r="C58" s="339">
        <f t="shared" ref="C58:C68" si="2">IF($B$51="空冷式（空冷散水式含む）",$G58,$I58)</f>
        <v>103</v>
      </c>
      <c r="D58" s="348">
        <f t="shared" ref="D58:D68" si="3">IF($B$51="空冷式（空冷散水式含む）",$H58,$J58)</f>
        <v>95</v>
      </c>
      <c r="E58" s="349">
        <f t="shared" ref="E58:E68" si="4">ROUND(D58*100/C58,0)</f>
        <v>92</v>
      </c>
      <c r="F58" s="223"/>
      <c r="G58" s="350">
        <f t="shared" ref="G58:G68" si="5">IF($B$55&lt;37,VLOOKUP($B58,$B$76:$H$80,MATCH($B$52,$B$75:$H$75,1)),VLOOKUP($B58,$B$95:$H$99,MATCH($B$52,$B$94:$H$94),1))</f>
        <v>115</v>
      </c>
      <c r="H58" s="351">
        <f t="shared" ref="H58:H68" si="6">IF($B$55&lt;37,VLOOKUP($B58,$B$84:$H$88,MATCH($B$52,$B$83:$H$83,1)),VLOOKUP($B58,$B$103:$H$107,MATCH($B$52,$B$102:$H$102,1)))</f>
        <v>82</v>
      </c>
      <c r="I58" s="352">
        <f t="shared" ref="I58:I68" si="7">VLOOKUP($B58,$B$115:$H$119,MATCH($B$52,$B$114:$H$114,1))</f>
        <v>103</v>
      </c>
      <c r="J58" s="353">
        <f t="shared" ref="J58:J68" si="8">VLOOKUP($B58,$B$123:$H$127,MATCH($B$52,$B$122:$H$122,1))</f>
        <v>95</v>
      </c>
      <c r="K58" s="224"/>
    </row>
    <row r="59" spans="1:11" s="310" customFormat="1" hidden="1">
      <c r="A59" s="339" t="s">
        <v>245</v>
      </c>
      <c r="B59" s="340">
        <f t="shared" si="1"/>
        <v>0</v>
      </c>
      <c r="C59" s="339">
        <f t="shared" si="2"/>
        <v>103</v>
      </c>
      <c r="D59" s="348">
        <f t="shared" si="3"/>
        <v>95</v>
      </c>
      <c r="E59" s="349">
        <f t="shared" si="4"/>
        <v>92</v>
      </c>
      <c r="F59" s="223"/>
      <c r="G59" s="350">
        <f t="shared" si="5"/>
        <v>115</v>
      </c>
      <c r="H59" s="351">
        <f t="shared" si="6"/>
        <v>82</v>
      </c>
      <c r="I59" s="352">
        <f t="shared" si="7"/>
        <v>103</v>
      </c>
      <c r="J59" s="353">
        <f t="shared" si="8"/>
        <v>95</v>
      </c>
      <c r="K59" s="224"/>
    </row>
    <row r="60" spans="1:11" s="310" customFormat="1" hidden="1">
      <c r="A60" s="339" t="s">
        <v>215</v>
      </c>
      <c r="B60" s="340">
        <f t="shared" si="1"/>
        <v>0</v>
      </c>
      <c r="C60" s="339">
        <f t="shared" si="2"/>
        <v>103</v>
      </c>
      <c r="D60" s="348">
        <f t="shared" si="3"/>
        <v>95</v>
      </c>
      <c r="E60" s="349">
        <f t="shared" si="4"/>
        <v>92</v>
      </c>
      <c r="F60" s="223"/>
      <c r="G60" s="350">
        <f t="shared" si="5"/>
        <v>115</v>
      </c>
      <c r="H60" s="351">
        <f t="shared" si="6"/>
        <v>82</v>
      </c>
      <c r="I60" s="352">
        <f t="shared" si="7"/>
        <v>103</v>
      </c>
      <c r="J60" s="353">
        <f t="shared" si="8"/>
        <v>95</v>
      </c>
      <c r="K60" s="224"/>
    </row>
    <row r="61" spans="1:11" s="310" customFormat="1" hidden="1">
      <c r="A61" s="339" t="s">
        <v>216</v>
      </c>
      <c r="B61" s="340">
        <f t="shared" si="1"/>
        <v>0</v>
      </c>
      <c r="C61" s="339">
        <f t="shared" si="2"/>
        <v>103</v>
      </c>
      <c r="D61" s="348">
        <f t="shared" si="3"/>
        <v>95</v>
      </c>
      <c r="E61" s="349">
        <f t="shared" si="4"/>
        <v>92</v>
      </c>
      <c r="F61" s="223"/>
      <c r="G61" s="350">
        <f t="shared" si="5"/>
        <v>115</v>
      </c>
      <c r="H61" s="351">
        <f t="shared" si="6"/>
        <v>82</v>
      </c>
      <c r="I61" s="352">
        <f t="shared" si="7"/>
        <v>103</v>
      </c>
      <c r="J61" s="353">
        <f t="shared" si="8"/>
        <v>95</v>
      </c>
      <c r="K61" s="224"/>
    </row>
    <row r="62" spans="1:11" s="310" customFormat="1" hidden="1">
      <c r="A62" s="339" t="s">
        <v>217</v>
      </c>
      <c r="B62" s="340">
        <f t="shared" si="1"/>
        <v>0</v>
      </c>
      <c r="C62" s="339">
        <f t="shared" si="2"/>
        <v>103</v>
      </c>
      <c r="D62" s="348">
        <f t="shared" si="3"/>
        <v>95</v>
      </c>
      <c r="E62" s="349">
        <f t="shared" si="4"/>
        <v>92</v>
      </c>
      <c r="F62" s="223"/>
      <c r="G62" s="350">
        <f t="shared" si="5"/>
        <v>115</v>
      </c>
      <c r="H62" s="351">
        <f t="shared" si="6"/>
        <v>82</v>
      </c>
      <c r="I62" s="352">
        <f t="shared" si="7"/>
        <v>103</v>
      </c>
      <c r="J62" s="353">
        <f t="shared" si="8"/>
        <v>95</v>
      </c>
      <c r="K62" s="224"/>
    </row>
    <row r="63" spans="1:11" s="310" customFormat="1" hidden="1">
      <c r="A63" s="339" t="s">
        <v>218</v>
      </c>
      <c r="B63" s="340">
        <f t="shared" si="1"/>
        <v>0</v>
      </c>
      <c r="C63" s="339">
        <f t="shared" si="2"/>
        <v>103</v>
      </c>
      <c r="D63" s="348">
        <f t="shared" si="3"/>
        <v>95</v>
      </c>
      <c r="E63" s="349">
        <f t="shared" si="4"/>
        <v>92</v>
      </c>
      <c r="F63" s="223"/>
      <c r="G63" s="350">
        <f t="shared" si="5"/>
        <v>115</v>
      </c>
      <c r="H63" s="351">
        <f t="shared" si="6"/>
        <v>82</v>
      </c>
      <c r="I63" s="352">
        <f t="shared" si="7"/>
        <v>103</v>
      </c>
      <c r="J63" s="353">
        <f t="shared" si="8"/>
        <v>95</v>
      </c>
      <c r="K63" s="224"/>
    </row>
    <row r="64" spans="1:11" s="310" customFormat="1" hidden="1">
      <c r="A64" s="339" t="s">
        <v>219</v>
      </c>
      <c r="B64" s="340">
        <f t="shared" si="1"/>
        <v>0</v>
      </c>
      <c r="C64" s="339">
        <f t="shared" si="2"/>
        <v>103</v>
      </c>
      <c r="D64" s="348">
        <f t="shared" si="3"/>
        <v>95</v>
      </c>
      <c r="E64" s="349">
        <f t="shared" si="4"/>
        <v>92</v>
      </c>
      <c r="F64" s="223"/>
      <c r="G64" s="350">
        <f t="shared" si="5"/>
        <v>115</v>
      </c>
      <c r="H64" s="354">
        <f t="shared" si="6"/>
        <v>82</v>
      </c>
      <c r="I64" s="352">
        <f t="shared" si="7"/>
        <v>103</v>
      </c>
      <c r="J64" s="353">
        <f t="shared" si="8"/>
        <v>95</v>
      </c>
      <c r="K64" s="224"/>
    </row>
    <row r="65" spans="1:11" s="310" customFormat="1" hidden="1">
      <c r="A65" s="339" t="s">
        <v>220</v>
      </c>
      <c r="B65" s="340">
        <f t="shared" si="1"/>
        <v>0</v>
      </c>
      <c r="C65" s="339">
        <f t="shared" si="2"/>
        <v>103</v>
      </c>
      <c r="D65" s="348">
        <f t="shared" si="3"/>
        <v>95</v>
      </c>
      <c r="E65" s="349">
        <f t="shared" si="4"/>
        <v>92</v>
      </c>
      <c r="F65" s="223"/>
      <c r="G65" s="350">
        <f t="shared" si="5"/>
        <v>115</v>
      </c>
      <c r="H65" s="351">
        <f t="shared" si="6"/>
        <v>82</v>
      </c>
      <c r="I65" s="352">
        <f t="shared" si="7"/>
        <v>103</v>
      </c>
      <c r="J65" s="353">
        <f t="shared" si="8"/>
        <v>95</v>
      </c>
      <c r="K65" s="224"/>
    </row>
    <row r="66" spans="1:11" s="310" customFormat="1" hidden="1">
      <c r="A66" s="339" t="s">
        <v>221</v>
      </c>
      <c r="B66" s="340">
        <f t="shared" si="1"/>
        <v>0</v>
      </c>
      <c r="C66" s="339">
        <f t="shared" si="2"/>
        <v>103</v>
      </c>
      <c r="D66" s="348">
        <f t="shared" si="3"/>
        <v>95</v>
      </c>
      <c r="E66" s="349">
        <f t="shared" si="4"/>
        <v>92</v>
      </c>
      <c r="F66" s="223"/>
      <c r="G66" s="350">
        <f t="shared" si="5"/>
        <v>115</v>
      </c>
      <c r="H66" s="351">
        <f t="shared" si="6"/>
        <v>82</v>
      </c>
      <c r="I66" s="352">
        <f t="shared" si="7"/>
        <v>103</v>
      </c>
      <c r="J66" s="353">
        <f t="shared" si="8"/>
        <v>95</v>
      </c>
      <c r="K66" s="224"/>
    </row>
    <row r="67" spans="1:11" s="310" customFormat="1" hidden="1">
      <c r="A67" s="339" t="s">
        <v>222</v>
      </c>
      <c r="B67" s="340">
        <f t="shared" si="1"/>
        <v>0</v>
      </c>
      <c r="C67" s="339">
        <f t="shared" si="2"/>
        <v>103</v>
      </c>
      <c r="D67" s="348">
        <f t="shared" si="3"/>
        <v>95</v>
      </c>
      <c r="E67" s="349">
        <f t="shared" si="4"/>
        <v>92</v>
      </c>
      <c r="F67" s="223"/>
      <c r="G67" s="350">
        <f t="shared" si="5"/>
        <v>115</v>
      </c>
      <c r="H67" s="351">
        <f t="shared" si="6"/>
        <v>82</v>
      </c>
      <c r="I67" s="352">
        <f t="shared" si="7"/>
        <v>103</v>
      </c>
      <c r="J67" s="353">
        <f t="shared" si="8"/>
        <v>95</v>
      </c>
      <c r="K67" s="224"/>
    </row>
    <row r="68" spans="1:11" s="310" customFormat="1" ht="15" hidden="1" thickBot="1">
      <c r="A68" s="355" t="s">
        <v>223</v>
      </c>
      <c r="B68" s="356">
        <f t="shared" si="1"/>
        <v>0</v>
      </c>
      <c r="C68" s="355">
        <f t="shared" si="2"/>
        <v>103</v>
      </c>
      <c r="D68" s="357">
        <f t="shared" si="3"/>
        <v>95</v>
      </c>
      <c r="E68" s="358">
        <f t="shared" si="4"/>
        <v>92</v>
      </c>
      <c r="F68" s="223"/>
      <c r="G68" s="359">
        <f t="shared" si="5"/>
        <v>115</v>
      </c>
      <c r="H68" s="360">
        <f t="shared" si="6"/>
        <v>82</v>
      </c>
      <c r="I68" s="361">
        <f t="shared" si="7"/>
        <v>103</v>
      </c>
      <c r="J68" s="362">
        <f t="shared" si="8"/>
        <v>95</v>
      </c>
      <c r="K68" s="224"/>
    </row>
    <row r="69" spans="1:11" s="310" customFormat="1" ht="15" hidden="1" thickBot="1">
      <c r="A69" s="223"/>
      <c r="B69" s="223"/>
      <c r="C69" s="224"/>
      <c r="D69" s="363" t="s">
        <v>246</v>
      </c>
      <c r="E69" s="364">
        <f>ROUND(AVERAGE(E57:E68),0)</f>
        <v>92</v>
      </c>
      <c r="F69" s="224"/>
      <c r="G69" s="224"/>
      <c r="H69" s="224"/>
      <c r="I69" s="224"/>
      <c r="J69" s="224"/>
      <c r="K69" s="224"/>
    </row>
    <row r="70" spans="1:11" s="310" customFormat="1" hidden="1">
      <c r="A70" s="223"/>
      <c r="B70" s="223"/>
      <c r="C70" s="224"/>
      <c r="D70" s="223"/>
      <c r="E70" s="365"/>
      <c r="F70" s="224"/>
      <c r="G70" s="224"/>
      <c r="H70" s="224"/>
      <c r="I70" s="224"/>
      <c r="J70" s="224"/>
      <c r="K70" s="224"/>
    </row>
    <row r="71" spans="1:11" s="310" customFormat="1" hidden="1">
      <c r="A71" s="223"/>
      <c r="B71" s="223"/>
      <c r="C71" s="224"/>
      <c r="D71" s="223"/>
      <c r="E71" s="365"/>
      <c r="F71" s="224"/>
      <c r="G71" s="224"/>
      <c r="H71" s="224"/>
      <c r="I71" s="224"/>
      <c r="J71" s="224"/>
      <c r="K71" s="224"/>
    </row>
    <row r="72" spans="1:11" s="310" customFormat="1" hidden="1">
      <c r="A72" s="312" t="s">
        <v>247</v>
      </c>
      <c r="B72" s="223"/>
      <c r="C72" s="224" t="s">
        <v>248</v>
      </c>
      <c r="D72" s="312"/>
      <c r="E72" s="312"/>
      <c r="F72" s="312"/>
      <c r="G72" s="312"/>
      <c r="H72" s="366"/>
      <c r="I72" s="312"/>
      <c r="J72" s="224"/>
      <c r="K72" s="224"/>
    </row>
    <row r="73" spans="1:11" s="310" customFormat="1" ht="15" hidden="1" thickBot="1">
      <c r="A73" s="312" t="s">
        <v>249</v>
      </c>
      <c r="B73" s="312"/>
      <c r="C73" s="224" t="s">
        <v>250</v>
      </c>
      <c r="D73" s="312"/>
      <c r="E73" s="312"/>
      <c r="F73" s="312"/>
      <c r="G73" s="312"/>
      <c r="H73" s="312"/>
      <c r="I73" s="367"/>
      <c r="J73" s="224"/>
      <c r="K73" s="224"/>
    </row>
    <row r="74" spans="1:11" s="310" customFormat="1" hidden="1">
      <c r="A74" s="368" t="s">
        <v>251</v>
      </c>
      <c r="B74" s="369"/>
      <c r="C74" s="370" t="s">
        <v>60</v>
      </c>
      <c r="D74" s="371"/>
      <c r="E74" s="371"/>
      <c r="F74" s="371"/>
      <c r="G74" s="371"/>
      <c r="H74" s="372"/>
      <c r="I74" s="312"/>
      <c r="J74" s="224"/>
      <c r="K74" s="224"/>
    </row>
    <row r="75" spans="1:11" s="310" customFormat="1" hidden="1">
      <c r="A75" s="373"/>
      <c r="B75" s="374"/>
      <c r="C75" s="375">
        <v>-65</v>
      </c>
      <c r="D75" s="360">
        <v>-40</v>
      </c>
      <c r="E75" s="360">
        <v>-25</v>
      </c>
      <c r="F75" s="360">
        <v>-10</v>
      </c>
      <c r="G75" s="360">
        <v>5</v>
      </c>
      <c r="H75" s="376">
        <v>10</v>
      </c>
      <c r="I75" s="312"/>
      <c r="J75" s="224"/>
      <c r="K75" s="224"/>
    </row>
    <row r="76" spans="1:11" s="310" customFormat="1" hidden="1">
      <c r="A76" s="377" t="s">
        <v>231</v>
      </c>
      <c r="B76" s="378">
        <v>-65</v>
      </c>
      <c r="C76" s="379">
        <v>110</v>
      </c>
      <c r="D76" s="345">
        <v>110</v>
      </c>
      <c r="E76" s="345">
        <v>114</v>
      </c>
      <c r="F76" s="345">
        <v>115</v>
      </c>
      <c r="G76" s="345">
        <v>116</v>
      </c>
      <c r="H76" s="380">
        <v>116</v>
      </c>
      <c r="I76" s="224" t="s">
        <v>252</v>
      </c>
      <c r="J76" s="224"/>
      <c r="K76" s="224"/>
    </row>
    <row r="77" spans="1:11" s="310" customFormat="1" hidden="1">
      <c r="A77" s="381"/>
      <c r="B77" s="382">
        <v>20</v>
      </c>
      <c r="C77" s="383">
        <v>110</v>
      </c>
      <c r="D77" s="351">
        <v>110</v>
      </c>
      <c r="E77" s="351">
        <v>114</v>
      </c>
      <c r="F77" s="351">
        <v>115</v>
      </c>
      <c r="G77" s="351">
        <v>116</v>
      </c>
      <c r="H77" s="384">
        <v>116</v>
      </c>
      <c r="I77" s="224" t="s">
        <v>253</v>
      </c>
      <c r="J77" s="224"/>
      <c r="K77" s="224"/>
    </row>
    <row r="78" spans="1:11" s="310" customFormat="1" hidden="1">
      <c r="A78" s="381"/>
      <c r="B78" s="382">
        <v>32</v>
      </c>
      <c r="C78" s="383">
        <v>100</v>
      </c>
      <c r="D78" s="351">
        <v>100</v>
      </c>
      <c r="E78" s="351">
        <v>100</v>
      </c>
      <c r="F78" s="351">
        <v>100</v>
      </c>
      <c r="G78" s="351">
        <v>100</v>
      </c>
      <c r="H78" s="384">
        <v>100</v>
      </c>
      <c r="I78" s="224" t="s">
        <v>254</v>
      </c>
      <c r="J78" s="224"/>
      <c r="K78" s="224"/>
    </row>
    <row r="79" spans="1:11" s="310" customFormat="1" hidden="1">
      <c r="A79" s="381"/>
      <c r="B79" s="382">
        <v>35</v>
      </c>
      <c r="C79" s="383">
        <v>95</v>
      </c>
      <c r="D79" s="351">
        <v>95</v>
      </c>
      <c r="E79" s="351">
        <v>96</v>
      </c>
      <c r="F79" s="351">
        <v>96</v>
      </c>
      <c r="G79" s="351">
        <v>95</v>
      </c>
      <c r="H79" s="384">
        <v>95</v>
      </c>
      <c r="I79" s="224"/>
      <c r="J79" s="224"/>
      <c r="K79" s="224"/>
    </row>
    <row r="80" spans="1:11" s="310" customFormat="1" ht="15" hidden="1" thickBot="1">
      <c r="A80" s="385"/>
      <c r="B80" s="386">
        <v>40</v>
      </c>
      <c r="C80" s="387">
        <v>87</v>
      </c>
      <c r="D80" s="388">
        <v>87</v>
      </c>
      <c r="E80" s="388">
        <v>89</v>
      </c>
      <c r="F80" s="388">
        <v>88</v>
      </c>
      <c r="G80" s="388">
        <v>86</v>
      </c>
      <c r="H80" s="389">
        <v>86</v>
      </c>
      <c r="I80" s="224"/>
      <c r="J80" s="224"/>
      <c r="K80" s="224"/>
    </row>
    <row r="81" spans="1:11" s="310" customFormat="1" ht="15" hidden="1" thickBot="1">
      <c r="A81" s="224"/>
      <c r="B81" s="223"/>
      <c r="C81" s="223"/>
      <c r="D81" s="223"/>
      <c r="E81" s="223"/>
      <c r="F81" s="223"/>
      <c r="G81" s="223"/>
      <c r="H81" s="223"/>
      <c r="I81" s="224"/>
      <c r="J81" s="224"/>
      <c r="K81" s="224"/>
    </row>
    <row r="82" spans="1:11" s="310" customFormat="1" hidden="1">
      <c r="A82" s="368" t="s">
        <v>255</v>
      </c>
      <c r="B82" s="390"/>
      <c r="C82" s="391" t="s">
        <v>60</v>
      </c>
      <c r="D82" s="392"/>
      <c r="E82" s="392"/>
      <c r="F82" s="392"/>
      <c r="G82" s="392"/>
      <c r="H82" s="393"/>
      <c r="I82" s="224"/>
      <c r="J82" s="224"/>
      <c r="K82" s="224"/>
    </row>
    <row r="83" spans="1:11" s="310" customFormat="1" hidden="1">
      <c r="A83" s="373"/>
      <c r="B83" s="374"/>
      <c r="C83" s="375">
        <v>-65</v>
      </c>
      <c r="D83" s="360">
        <v>-40</v>
      </c>
      <c r="E83" s="360">
        <v>-25</v>
      </c>
      <c r="F83" s="360">
        <v>-10</v>
      </c>
      <c r="G83" s="360">
        <v>5</v>
      </c>
      <c r="H83" s="376">
        <v>10</v>
      </c>
      <c r="I83" s="224"/>
      <c r="J83" s="224"/>
      <c r="K83" s="224"/>
    </row>
    <row r="84" spans="1:11" s="310" customFormat="1" hidden="1">
      <c r="A84" s="377" t="s">
        <v>231</v>
      </c>
      <c r="B84" s="378">
        <v>-65</v>
      </c>
      <c r="C84" s="379">
        <v>77</v>
      </c>
      <c r="D84" s="345">
        <v>77</v>
      </c>
      <c r="E84" s="345">
        <v>79</v>
      </c>
      <c r="F84" s="345">
        <v>82</v>
      </c>
      <c r="G84" s="345">
        <v>84</v>
      </c>
      <c r="H84" s="380">
        <v>84</v>
      </c>
      <c r="I84" s="224"/>
      <c r="J84" s="224"/>
      <c r="K84" s="224"/>
    </row>
    <row r="85" spans="1:11" s="310" customFormat="1" hidden="1">
      <c r="A85" s="381"/>
      <c r="B85" s="382">
        <v>20</v>
      </c>
      <c r="C85" s="383">
        <v>77</v>
      </c>
      <c r="D85" s="351">
        <v>77</v>
      </c>
      <c r="E85" s="351">
        <v>79</v>
      </c>
      <c r="F85" s="351">
        <v>82</v>
      </c>
      <c r="G85" s="351">
        <v>84</v>
      </c>
      <c r="H85" s="384">
        <v>84</v>
      </c>
      <c r="I85" s="224"/>
      <c r="J85" s="224"/>
      <c r="K85" s="224"/>
    </row>
    <row r="86" spans="1:11" s="310" customFormat="1" hidden="1">
      <c r="A86" s="381"/>
      <c r="B86" s="382">
        <v>32</v>
      </c>
      <c r="C86" s="383">
        <v>100</v>
      </c>
      <c r="D86" s="351">
        <v>100</v>
      </c>
      <c r="E86" s="351">
        <v>100</v>
      </c>
      <c r="F86" s="351">
        <v>100</v>
      </c>
      <c r="G86" s="351">
        <v>100</v>
      </c>
      <c r="H86" s="384">
        <v>100</v>
      </c>
      <c r="I86" s="224"/>
      <c r="J86" s="224"/>
      <c r="K86" s="224"/>
    </row>
    <row r="87" spans="1:11" s="310" customFormat="1" hidden="1">
      <c r="A87" s="381"/>
      <c r="B87" s="382">
        <v>35</v>
      </c>
      <c r="C87" s="383">
        <v>108</v>
      </c>
      <c r="D87" s="351">
        <v>108</v>
      </c>
      <c r="E87" s="351">
        <v>108</v>
      </c>
      <c r="F87" s="351">
        <v>106</v>
      </c>
      <c r="G87" s="351">
        <v>103</v>
      </c>
      <c r="H87" s="384">
        <v>103</v>
      </c>
      <c r="I87" s="224"/>
      <c r="J87" s="224"/>
      <c r="K87" s="224"/>
    </row>
    <row r="88" spans="1:11" s="310" customFormat="1" ht="15" hidden="1" thickBot="1">
      <c r="A88" s="385"/>
      <c r="B88" s="386">
        <v>40</v>
      </c>
      <c r="C88" s="387">
        <v>121</v>
      </c>
      <c r="D88" s="388">
        <v>121</v>
      </c>
      <c r="E88" s="388">
        <v>121</v>
      </c>
      <c r="F88" s="388">
        <v>117</v>
      </c>
      <c r="G88" s="388">
        <v>109</v>
      </c>
      <c r="H88" s="389">
        <v>109</v>
      </c>
      <c r="I88" s="224"/>
      <c r="J88" s="224"/>
      <c r="K88" s="224"/>
    </row>
    <row r="89" spans="1:11" s="310" customFormat="1" hidden="1">
      <c r="A89" s="224"/>
      <c r="B89" s="224"/>
      <c r="C89" s="224"/>
      <c r="D89" s="224"/>
      <c r="E89" s="224"/>
      <c r="F89" s="224"/>
      <c r="G89" s="224"/>
      <c r="H89" s="224"/>
      <c r="I89" s="224"/>
      <c r="J89" s="224"/>
      <c r="K89" s="224"/>
    </row>
    <row r="90" spans="1:11" s="310" customFormat="1" hidden="1">
      <c r="A90" s="224"/>
      <c r="B90" s="224"/>
      <c r="C90" s="224"/>
      <c r="D90" s="224"/>
      <c r="E90" s="224"/>
      <c r="F90" s="224"/>
      <c r="G90" s="224"/>
      <c r="H90" s="224"/>
      <c r="I90" s="224"/>
      <c r="J90" s="224"/>
      <c r="K90" s="224"/>
    </row>
    <row r="91" spans="1:11" s="310" customFormat="1" hidden="1">
      <c r="A91" s="224"/>
      <c r="B91" s="224"/>
      <c r="C91" s="224" t="s">
        <v>248</v>
      </c>
      <c r="D91" s="224"/>
      <c r="E91" s="224"/>
      <c r="F91" s="224"/>
      <c r="G91" s="224"/>
      <c r="H91" s="224"/>
      <c r="I91" s="224"/>
      <c r="J91" s="224"/>
      <c r="K91" s="224"/>
    </row>
    <row r="92" spans="1:11" s="310" customFormat="1" ht="15" hidden="1" thickBot="1">
      <c r="A92" s="312" t="s">
        <v>249</v>
      </c>
      <c r="B92" s="312"/>
      <c r="C92" s="224" t="s">
        <v>256</v>
      </c>
      <c r="D92" s="312"/>
      <c r="E92" s="312"/>
      <c r="F92" s="312"/>
      <c r="G92" s="312"/>
      <c r="H92" s="312"/>
      <c r="I92" s="224"/>
      <c r="J92" s="224"/>
      <c r="K92" s="224"/>
    </row>
    <row r="93" spans="1:11" s="310" customFormat="1" hidden="1">
      <c r="A93" s="368" t="s">
        <v>251</v>
      </c>
      <c r="B93" s="369"/>
      <c r="C93" s="370" t="s">
        <v>60</v>
      </c>
      <c r="D93" s="371"/>
      <c r="E93" s="371"/>
      <c r="F93" s="371"/>
      <c r="G93" s="371"/>
      <c r="H93" s="372"/>
      <c r="I93" s="224"/>
      <c r="J93" s="224"/>
      <c r="K93" s="224"/>
    </row>
    <row r="94" spans="1:11" s="310" customFormat="1" hidden="1">
      <c r="A94" s="373"/>
      <c r="B94" s="374"/>
      <c r="C94" s="375">
        <v>-50</v>
      </c>
      <c r="D94" s="360">
        <v>-45</v>
      </c>
      <c r="E94" s="360">
        <v>-40</v>
      </c>
      <c r="F94" s="360">
        <v>-35</v>
      </c>
      <c r="G94" s="360">
        <v>-30</v>
      </c>
      <c r="H94" s="376"/>
      <c r="I94" s="224"/>
      <c r="J94" s="224"/>
      <c r="K94" s="224"/>
    </row>
    <row r="95" spans="1:11" s="310" customFormat="1" hidden="1">
      <c r="A95" s="377" t="s">
        <v>231</v>
      </c>
      <c r="B95" s="378">
        <v>-65</v>
      </c>
      <c r="C95" s="379">
        <v>106</v>
      </c>
      <c r="D95" s="345">
        <v>100</v>
      </c>
      <c r="E95" s="345">
        <v>101</v>
      </c>
      <c r="F95" s="345">
        <v>105</v>
      </c>
      <c r="G95" s="345">
        <v>112</v>
      </c>
      <c r="H95" s="380"/>
      <c r="I95" s="224" t="s">
        <v>252</v>
      </c>
      <c r="J95" s="224"/>
      <c r="K95" s="224"/>
    </row>
    <row r="96" spans="1:11" s="310" customFormat="1" hidden="1">
      <c r="A96" s="381"/>
      <c r="B96" s="382">
        <v>25</v>
      </c>
      <c r="C96" s="383">
        <v>106</v>
      </c>
      <c r="D96" s="383">
        <v>100</v>
      </c>
      <c r="E96" s="383">
        <v>101</v>
      </c>
      <c r="F96" s="383">
        <v>105</v>
      </c>
      <c r="G96" s="383">
        <v>112</v>
      </c>
      <c r="H96" s="384"/>
      <c r="I96" s="224" t="s">
        <v>257</v>
      </c>
      <c r="J96" s="224"/>
      <c r="K96" s="224"/>
    </row>
    <row r="97" spans="1:11" s="310" customFormat="1" hidden="1">
      <c r="A97" s="381"/>
      <c r="B97" s="382">
        <v>32</v>
      </c>
      <c r="C97" s="383">
        <v>100</v>
      </c>
      <c r="D97" s="351">
        <v>100</v>
      </c>
      <c r="E97" s="351">
        <v>100</v>
      </c>
      <c r="F97" s="351">
        <v>100</v>
      </c>
      <c r="G97" s="351">
        <v>100</v>
      </c>
      <c r="H97" s="384"/>
      <c r="I97" s="224" t="s">
        <v>258</v>
      </c>
      <c r="J97" s="224"/>
      <c r="K97" s="224"/>
    </row>
    <row r="98" spans="1:11" s="310" customFormat="1" hidden="1">
      <c r="A98" s="381"/>
      <c r="B98" s="382">
        <v>35</v>
      </c>
      <c r="C98" s="394">
        <v>95</v>
      </c>
      <c r="D98" s="351">
        <v>95</v>
      </c>
      <c r="E98" s="351">
        <v>95</v>
      </c>
      <c r="F98" s="351">
        <v>95</v>
      </c>
      <c r="G98" s="351">
        <v>94</v>
      </c>
      <c r="H98" s="384"/>
      <c r="I98" s="224"/>
      <c r="J98" s="224"/>
      <c r="K98" s="224"/>
    </row>
    <row r="99" spans="1:11" s="310" customFormat="1" ht="15" hidden="1" thickBot="1">
      <c r="A99" s="385"/>
      <c r="B99" s="386"/>
      <c r="C99" s="387"/>
      <c r="D99" s="388"/>
      <c r="E99" s="388"/>
      <c r="F99" s="388"/>
      <c r="G99" s="388"/>
      <c r="H99" s="389"/>
      <c r="I99" s="224"/>
      <c r="J99" s="224"/>
      <c r="K99" s="224"/>
    </row>
    <row r="100" spans="1:11" s="310" customFormat="1" ht="15" hidden="1" thickBot="1">
      <c r="A100" s="224"/>
      <c r="B100" s="223"/>
      <c r="C100" s="223"/>
      <c r="D100" s="223"/>
      <c r="E100" s="223"/>
      <c r="F100" s="223"/>
      <c r="G100" s="223"/>
      <c r="H100" s="223"/>
      <c r="I100" s="224"/>
      <c r="J100" s="224"/>
      <c r="K100" s="224"/>
    </row>
    <row r="101" spans="1:11" s="310" customFormat="1" hidden="1">
      <c r="A101" s="368" t="s">
        <v>255</v>
      </c>
      <c r="B101" s="390"/>
      <c r="C101" s="391" t="s">
        <v>60</v>
      </c>
      <c r="D101" s="392"/>
      <c r="E101" s="392"/>
      <c r="F101" s="392"/>
      <c r="G101" s="392"/>
      <c r="H101" s="393"/>
      <c r="I101" s="224"/>
      <c r="J101" s="224"/>
      <c r="K101" s="224"/>
    </row>
    <row r="102" spans="1:11" s="310" customFormat="1" hidden="1">
      <c r="A102" s="373"/>
      <c r="B102" s="374"/>
      <c r="C102" s="375">
        <v>-50</v>
      </c>
      <c r="D102" s="360">
        <v>-45</v>
      </c>
      <c r="E102" s="360">
        <v>-40</v>
      </c>
      <c r="F102" s="360">
        <v>-35</v>
      </c>
      <c r="G102" s="360">
        <v>-30</v>
      </c>
      <c r="H102" s="376"/>
      <c r="I102" s="224"/>
      <c r="J102" s="224"/>
      <c r="K102" s="224"/>
    </row>
    <row r="103" spans="1:11" s="310" customFormat="1" hidden="1">
      <c r="A103" s="377" t="s">
        <v>231</v>
      </c>
      <c r="B103" s="378">
        <v>-65</v>
      </c>
      <c r="C103" s="379">
        <v>88</v>
      </c>
      <c r="D103" s="345">
        <v>87</v>
      </c>
      <c r="E103" s="345">
        <v>87</v>
      </c>
      <c r="F103" s="345">
        <v>95</v>
      </c>
      <c r="G103" s="345">
        <v>105</v>
      </c>
      <c r="H103" s="380"/>
      <c r="I103" s="224"/>
      <c r="J103" s="224"/>
      <c r="K103" s="224"/>
    </row>
    <row r="104" spans="1:11" s="310" customFormat="1" hidden="1">
      <c r="A104" s="381"/>
      <c r="B104" s="382">
        <v>25</v>
      </c>
      <c r="C104" s="383">
        <v>88</v>
      </c>
      <c r="D104" s="351">
        <v>87</v>
      </c>
      <c r="E104" s="351">
        <v>87</v>
      </c>
      <c r="F104" s="351">
        <v>95</v>
      </c>
      <c r="G104" s="351">
        <v>105</v>
      </c>
      <c r="H104" s="384"/>
      <c r="I104" s="224"/>
      <c r="J104" s="224"/>
      <c r="K104" s="224"/>
    </row>
    <row r="105" spans="1:11" s="310" customFormat="1" hidden="1">
      <c r="A105" s="381"/>
      <c r="B105" s="382">
        <v>32</v>
      </c>
      <c r="C105" s="383">
        <v>100</v>
      </c>
      <c r="D105" s="351">
        <v>100</v>
      </c>
      <c r="E105" s="351">
        <v>100</v>
      </c>
      <c r="F105" s="351">
        <v>100</v>
      </c>
      <c r="G105" s="351">
        <v>100</v>
      </c>
      <c r="H105" s="384"/>
      <c r="I105" s="224"/>
      <c r="J105" s="224"/>
      <c r="K105" s="224"/>
    </row>
    <row r="106" spans="1:11" s="310" customFormat="1" hidden="1">
      <c r="A106" s="381"/>
      <c r="B106" s="382">
        <v>35</v>
      </c>
      <c r="C106" s="383">
        <v>108</v>
      </c>
      <c r="D106" s="351">
        <v>106</v>
      </c>
      <c r="E106" s="351">
        <v>105</v>
      </c>
      <c r="F106" s="351">
        <v>105</v>
      </c>
      <c r="G106" s="351">
        <v>105</v>
      </c>
      <c r="H106" s="384"/>
      <c r="I106" s="224"/>
      <c r="J106" s="224"/>
      <c r="K106" s="224"/>
    </row>
    <row r="107" spans="1:11" s="310" customFormat="1" ht="15" hidden="1" thickBot="1">
      <c r="A107" s="385"/>
      <c r="B107" s="386"/>
      <c r="C107" s="387"/>
      <c r="D107" s="388"/>
      <c r="E107" s="388"/>
      <c r="F107" s="388"/>
      <c r="G107" s="388"/>
      <c r="H107" s="389"/>
      <c r="I107" s="224"/>
      <c r="J107" s="224"/>
      <c r="K107" s="224"/>
    </row>
    <row r="108" spans="1:11" s="310" customFormat="1" hidden="1">
      <c r="A108" s="224"/>
      <c r="B108" s="224"/>
      <c r="C108" s="224"/>
      <c r="D108" s="224"/>
      <c r="E108" s="224"/>
      <c r="F108" s="224"/>
      <c r="G108" s="224"/>
      <c r="H108" s="224"/>
      <c r="I108" s="224"/>
      <c r="J108" s="224"/>
      <c r="K108" s="224"/>
    </row>
    <row r="109" spans="1:11" s="310" customFormat="1" hidden="1">
      <c r="A109" s="224"/>
      <c r="B109" s="224"/>
      <c r="C109" s="224"/>
      <c r="D109" s="224"/>
      <c r="E109" s="224"/>
      <c r="F109" s="224"/>
      <c r="G109" s="224"/>
      <c r="H109" s="224"/>
      <c r="I109" s="224"/>
      <c r="J109" s="224"/>
      <c r="K109" s="224"/>
    </row>
    <row r="110" spans="1:11" s="310" customFormat="1" hidden="1">
      <c r="A110" s="224"/>
      <c r="B110" s="224"/>
      <c r="C110" s="224"/>
      <c r="D110" s="224"/>
      <c r="E110" s="224"/>
      <c r="F110" s="224"/>
      <c r="G110" s="224"/>
      <c r="H110" s="224"/>
      <c r="I110" s="224"/>
      <c r="J110" s="224"/>
      <c r="K110" s="224"/>
    </row>
    <row r="111" spans="1:11" s="310" customFormat="1" hidden="1">
      <c r="A111" s="223"/>
      <c r="B111" s="223"/>
      <c r="C111" s="223"/>
      <c r="D111" s="223"/>
      <c r="E111" s="223"/>
      <c r="F111" s="223"/>
      <c r="G111" s="224"/>
      <c r="H111" s="224"/>
      <c r="I111" s="224"/>
      <c r="J111" s="224"/>
      <c r="K111" s="224"/>
    </row>
    <row r="112" spans="1:11" s="310" customFormat="1" ht="15" hidden="1" thickBot="1">
      <c r="A112" s="312" t="s">
        <v>259</v>
      </c>
      <c r="B112" s="312"/>
      <c r="C112" s="224"/>
      <c r="D112" s="224"/>
      <c r="E112" s="224"/>
      <c r="F112" s="224"/>
      <c r="G112" s="224"/>
      <c r="H112" s="224"/>
      <c r="I112" s="224"/>
      <c r="J112" s="224"/>
      <c r="K112" s="224"/>
    </row>
    <row r="113" spans="1:11" s="310" customFormat="1" hidden="1">
      <c r="A113" s="395" t="s">
        <v>251</v>
      </c>
      <c r="B113" s="396"/>
      <c r="C113" s="397" t="s">
        <v>60</v>
      </c>
      <c r="D113" s="398"/>
      <c r="E113" s="398"/>
      <c r="F113" s="398"/>
      <c r="G113" s="398"/>
      <c r="H113" s="399"/>
      <c r="I113" s="224"/>
      <c r="J113" s="224"/>
      <c r="K113" s="224"/>
    </row>
    <row r="114" spans="1:11" s="310" customFormat="1" hidden="1">
      <c r="A114" s="400" t="s">
        <v>260</v>
      </c>
      <c r="B114" s="362" t="s">
        <v>261</v>
      </c>
      <c r="C114" s="401">
        <v>-65</v>
      </c>
      <c r="D114" s="402">
        <v>-40</v>
      </c>
      <c r="E114" s="402">
        <v>-30</v>
      </c>
      <c r="F114" s="402">
        <v>-10</v>
      </c>
      <c r="G114" s="402">
        <v>0</v>
      </c>
      <c r="H114" s="403">
        <v>10</v>
      </c>
      <c r="I114" s="224"/>
      <c r="J114" s="224"/>
      <c r="K114" s="224"/>
    </row>
    <row r="115" spans="1:11" s="310" customFormat="1" hidden="1">
      <c r="A115" s="404">
        <v>-65</v>
      </c>
      <c r="B115" s="405">
        <v>-65</v>
      </c>
      <c r="C115" s="406">
        <v>107</v>
      </c>
      <c r="D115" s="407">
        <v>104</v>
      </c>
      <c r="E115" s="407">
        <v>104</v>
      </c>
      <c r="F115" s="407">
        <v>103</v>
      </c>
      <c r="G115" s="407">
        <v>103</v>
      </c>
      <c r="H115" s="408">
        <v>103</v>
      </c>
      <c r="I115" s="224"/>
      <c r="J115" s="224"/>
      <c r="K115" s="224"/>
    </row>
    <row r="116" spans="1:11" s="310" customFormat="1" hidden="1">
      <c r="A116" s="409">
        <v>30</v>
      </c>
      <c r="B116" s="353">
        <v>22</v>
      </c>
      <c r="C116" s="406">
        <v>107</v>
      </c>
      <c r="D116" s="407">
        <v>104</v>
      </c>
      <c r="E116" s="407">
        <v>104</v>
      </c>
      <c r="F116" s="407">
        <v>103</v>
      </c>
      <c r="G116" s="407">
        <v>103</v>
      </c>
      <c r="H116" s="408">
        <v>103</v>
      </c>
      <c r="I116" s="224" t="s">
        <v>252</v>
      </c>
      <c r="J116" s="224"/>
      <c r="K116" s="224"/>
    </row>
    <row r="117" spans="1:11" s="310" customFormat="1" hidden="1">
      <c r="A117" s="409">
        <v>35</v>
      </c>
      <c r="B117" s="353">
        <v>27</v>
      </c>
      <c r="C117" s="410">
        <v>107</v>
      </c>
      <c r="D117" s="407">
        <v>104</v>
      </c>
      <c r="E117" s="407">
        <v>104</v>
      </c>
      <c r="F117" s="407">
        <v>103</v>
      </c>
      <c r="G117" s="407">
        <v>103</v>
      </c>
      <c r="H117" s="408">
        <v>103</v>
      </c>
      <c r="I117" s="224" t="s">
        <v>262</v>
      </c>
      <c r="J117" s="224"/>
      <c r="K117" s="224"/>
    </row>
    <row r="118" spans="1:11" s="310" customFormat="1" hidden="1">
      <c r="A118" s="409">
        <v>40</v>
      </c>
      <c r="B118" s="353">
        <v>32</v>
      </c>
      <c r="C118" s="406">
        <v>100</v>
      </c>
      <c r="D118" s="407">
        <v>100</v>
      </c>
      <c r="E118" s="407">
        <v>100</v>
      </c>
      <c r="F118" s="407">
        <v>100</v>
      </c>
      <c r="G118" s="407">
        <v>100</v>
      </c>
      <c r="H118" s="408">
        <v>100</v>
      </c>
      <c r="I118" s="224" t="s">
        <v>263</v>
      </c>
      <c r="J118" s="224"/>
      <c r="K118" s="224"/>
    </row>
    <row r="119" spans="1:11" s="310" customFormat="1" ht="15" hidden="1" thickBot="1">
      <c r="A119" s="411">
        <v>45</v>
      </c>
      <c r="B119" s="412">
        <v>37</v>
      </c>
      <c r="C119" s="413">
        <v>100</v>
      </c>
      <c r="D119" s="414">
        <v>100</v>
      </c>
      <c r="E119" s="414">
        <v>100</v>
      </c>
      <c r="F119" s="414">
        <v>100</v>
      </c>
      <c r="G119" s="414">
        <v>100</v>
      </c>
      <c r="H119" s="415">
        <v>100</v>
      </c>
      <c r="I119" s="224" t="s">
        <v>264</v>
      </c>
      <c r="J119" s="224"/>
      <c r="K119" s="224"/>
    </row>
    <row r="120" spans="1:11" s="310" customFormat="1" ht="15" hidden="1" thickBot="1">
      <c r="A120" s="224"/>
      <c r="B120" s="223"/>
      <c r="C120" s="223"/>
      <c r="D120" s="223"/>
      <c r="E120" s="223"/>
      <c r="F120" s="223"/>
      <c r="G120" s="223"/>
      <c r="H120" s="223"/>
      <c r="I120" s="224"/>
      <c r="J120" s="224"/>
      <c r="K120" s="224"/>
    </row>
    <row r="121" spans="1:11" s="310" customFormat="1" hidden="1">
      <c r="A121" s="395" t="s">
        <v>255</v>
      </c>
      <c r="B121" s="416"/>
      <c r="C121" s="417" t="s">
        <v>60</v>
      </c>
      <c r="D121" s="418"/>
      <c r="E121" s="418"/>
      <c r="F121" s="418"/>
      <c r="G121" s="418"/>
      <c r="H121" s="419"/>
      <c r="I121" s="224"/>
      <c r="J121" s="224"/>
      <c r="K121" s="224"/>
    </row>
    <row r="122" spans="1:11" s="310" customFormat="1" hidden="1">
      <c r="A122" s="400" t="s">
        <v>260</v>
      </c>
      <c r="B122" s="362" t="s">
        <v>261</v>
      </c>
      <c r="C122" s="401">
        <v>-65</v>
      </c>
      <c r="D122" s="402">
        <v>-40</v>
      </c>
      <c r="E122" s="402">
        <v>-30</v>
      </c>
      <c r="F122" s="402">
        <v>-10</v>
      </c>
      <c r="G122" s="402">
        <v>0</v>
      </c>
      <c r="H122" s="403">
        <v>10</v>
      </c>
      <c r="I122" s="224"/>
      <c r="J122" s="224"/>
      <c r="K122" s="224"/>
    </row>
    <row r="123" spans="1:11" s="310" customFormat="1" hidden="1">
      <c r="A123" s="420">
        <v>-65</v>
      </c>
      <c r="B123" s="421">
        <v>-65</v>
      </c>
      <c r="C123" s="410">
        <v>91</v>
      </c>
      <c r="D123" s="422">
        <v>93</v>
      </c>
      <c r="E123" s="422">
        <v>93</v>
      </c>
      <c r="F123" s="422">
        <v>95</v>
      </c>
      <c r="G123" s="422">
        <v>95</v>
      </c>
      <c r="H123" s="423">
        <v>95</v>
      </c>
      <c r="I123" s="224"/>
      <c r="J123" s="224"/>
      <c r="K123" s="224"/>
    </row>
    <row r="124" spans="1:11" s="310" customFormat="1" hidden="1">
      <c r="A124" s="409">
        <v>30</v>
      </c>
      <c r="B124" s="353">
        <v>22</v>
      </c>
      <c r="C124" s="410">
        <v>91</v>
      </c>
      <c r="D124" s="422">
        <v>93</v>
      </c>
      <c r="E124" s="422">
        <v>93</v>
      </c>
      <c r="F124" s="422">
        <v>95</v>
      </c>
      <c r="G124" s="422">
        <v>95</v>
      </c>
      <c r="H124" s="423">
        <v>95</v>
      </c>
      <c r="I124" s="224"/>
      <c r="J124" s="224"/>
      <c r="K124" s="224"/>
    </row>
    <row r="125" spans="1:11" s="310" customFormat="1" hidden="1">
      <c r="A125" s="409">
        <v>35</v>
      </c>
      <c r="B125" s="353">
        <v>27</v>
      </c>
      <c r="C125" s="410">
        <v>91</v>
      </c>
      <c r="D125" s="422">
        <v>93</v>
      </c>
      <c r="E125" s="422">
        <v>93</v>
      </c>
      <c r="F125" s="422">
        <v>95</v>
      </c>
      <c r="G125" s="422">
        <v>95</v>
      </c>
      <c r="H125" s="423">
        <v>95</v>
      </c>
      <c r="I125" s="224"/>
      <c r="J125" s="224"/>
      <c r="K125" s="224"/>
    </row>
    <row r="126" spans="1:11" s="310" customFormat="1" hidden="1">
      <c r="A126" s="409">
        <v>40</v>
      </c>
      <c r="B126" s="353">
        <v>32</v>
      </c>
      <c r="C126" s="410">
        <v>100</v>
      </c>
      <c r="D126" s="422">
        <v>100</v>
      </c>
      <c r="E126" s="422">
        <v>100</v>
      </c>
      <c r="F126" s="422">
        <v>100</v>
      </c>
      <c r="G126" s="422">
        <v>100</v>
      </c>
      <c r="H126" s="423">
        <v>100</v>
      </c>
      <c r="I126" s="224"/>
      <c r="J126" s="224"/>
      <c r="K126" s="224"/>
    </row>
    <row r="127" spans="1:11" s="310" customFormat="1" ht="15" hidden="1" thickBot="1">
      <c r="A127" s="411">
        <v>45</v>
      </c>
      <c r="B127" s="412">
        <v>37</v>
      </c>
      <c r="C127" s="413">
        <v>100</v>
      </c>
      <c r="D127" s="414">
        <v>100</v>
      </c>
      <c r="E127" s="414">
        <v>100</v>
      </c>
      <c r="F127" s="414">
        <v>100</v>
      </c>
      <c r="G127" s="414">
        <v>100</v>
      </c>
      <c r="H127" s="415">
        <v>100</v>
      </c>
      <c r="I127" s="224"/>
      <c r="J127" s="224"/>
      <c r="K127" s="224"/>
    </row>
    <row r="128" spans="1:11" s="310" customFormat="1" hidden="1">
      <c r="A128" s="224"/>
      <c r="B128" s="224"/>
      <c r="C128" s="224"/>
      <c r="D128" s="224"/>
      <c r="E128" s="224"/>
      <c r="F128" s="224"/>
      <c r="G128" s="224"/>
      <c r="H128" s="224"/>
      <c r="I128" s="224"/>
      <c r="J128" s="224"/>
      <c r="K128" s="224"/>
    </row>
    <row r="129" spans="1:11">
      <c r="A129"/>
      <c r="B129"/>
      <c r="C129"/>
      <c r="D129"/>
      <c r="E129"/>
      <c r="F129"/>
      <c r="G129"/>
      <c r="H129"/>
      <c r="I129"/>
      <c r="J129"/>
      <c r="K129"/>
    </row>
    <row r="130" spans="1:11">
      <c r="A130"/>
      <c r="B130"/>
      <c r="C130"/>
      <c r="D130"/>
      <c r="E130"/>
      <c r="F130"/>
      <c r="G130"/>
      <c r="H130"/>
      <c r="I130"/>
      <c r="J130"/>
      <c r="K130"/>
    </row>
    <row r="131" spans="1:11">
      <c r="A131"/>
      <c r="B131"/>
      <c r="C131"/>
      <c r="D131"/>
      <c r="E131"/>
      <c r="F131"/>
      <c r="G131"/>
      <c r="H131"/>
      <c r="I131"/>
      <c r="J131"/>
      <c r="K131"/>
    </row>
    <row r="132" spans="1:11">
      <c r="A132"/>
      <c r="B132"/>
      <c r="C132"/>
      <c r="D132"/>
      <c r="E132"/>
      <c r="F132"/>
      <c r="G132"/>
      <c r="H132"/>
      <c r="I132"/>
      <c r="J132"/>
      <c r="K132"/>
    </row>
    <row r="133" spans="1:11">
      <c r="A133"/>
      <c r="B133"/>
      <c r="C133"/>
      <c r="D133"/>
      <c r="E133"/>
      <c r="F133"/>
      <c r="G133"/>
      <c r="H133"/>
      <c r="I133"/>
      <c r="J133"/>
      <c r="K133"/>
    </row>
    <row r="134" spans="1:11">
      <c r="A134"/>
      <c r="B134"/>
      <c r="C134"/>
      <c r="D134"/>
      <c r="E134"/>
      <c r="F134"/>
      <c r="G134"/>
      <c r="H134"/>
      <c r="I134"/>
      <c r="J134"/>
      <c r="K134"/>
    </row>
    <row r="135" spans="1:11">
      <c r="A135"/>
      <c r="B135"/>
      <c r="C135"/>
      <c r="D135"/>
      <c r="E135"/>
      <c r="F135"/>
      <c r="G135"/>
      <c r="H135"/>
      <c r="I135"/>
      <c r="J135"/>
      <c r="K135"/>
    </row>
    <row r="136" spans="1:11">
      <c r="A136"/>
      <c r="B136"/>
      <c r="C136"/>
      <c r="D136"/>
      <c r="E136"/>
      <c r="F136"/>
      <c r="G136"/>
      <c r="H136"/>
      <c r="I136"/>
      <c r="J136"/>
      <c r="K136"/>
    </row>
    <row r="137" spans="1:11">
      <c r="A137"/>
      <c r="B137"/>
      <c r="C137"/>
      <c r="D137"/>
      <c r="E137"/>
      <c r="F137"/>
      <c r="G137"/>
      <c r="H137"/>
      <c r="I137"/>
      <c r="J137"/>
      <c r="K137"/>
    </row>
    <row r="138" spans="1:11">
      <c r="A138"/>
      <c r="B138"/>
      <c r="C138"/>
      <c r="D138"/>
      <c r="E138"/>
      <c r="F138"/>
      <c r="G138"/>
      <c r="H138"/>
      <c r="I138"/>
      <c r="J138"/>
      <c r="K138"/>
    </row>
    <row r="139" spans="1:11">
      <c r="A139"/>
      <c r="B139"/>
      <c r="C139"/>
      <c r="D139"/>
      <c r="E139"/>
      <c r="F139"/>
      <c r="G139"/>
      <c r="H139"/>
      <c r="I139"/>
      <c r="J139"/>
      <c r="K139"/>
    </row>
  </sheetData>
  <sheetProtection algorithmName="SHA-512" hashValue="CogPlfIEP/XTTj2Dd0+CK9Jg0KXiaje0ceUy61/RXqtN8/NnBZ8ZqdgnmQlLRkMeUmvqiFZFtekj4ddQ88OBrw==" saltValue="YI0sxEK46WgGAo72bWk9Qg==" spinCount="100000" sheet="1" selectLockedCells="1"/>
  <mergeCells count="1">
    <mergeCell ref="C51:E53"/>
  </mergeCells>
  <phoneticPr fontId="3"/>
  <dataValidations count="1">
    <dataValidation type="list" allowBlank="1" showInputMessage="1" showErrorMessage="1" sqref="C8" xr:uid="{7D865ABF-50D4-458C-8C77-476CAB169C9D}">
      <formula1>$B$42:$B$45</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CF274-A0DA-40AC-A4F7-D66ECBFFFFE5}">
  <dimension ref="A1:L69"/>
  <sheetViews>
    <sheetView zoomScaleNormal="100" workbookViewId="0">
      <selection activeCell="C1" sqref="C1"/>
    </sheetView>
  </sheetViews>
  <sheetFormatPr defaultColWidth="9" defaultRowHeight="13.5"/>
  <cols>
    <col min="1" max="1" width="5.125" style="467" customWidth="1"/>
    <col min="2" max="3" width="24.25" style="467" customWidth="1"/>
    <col min="4" max="4" width="26.125" style="467" customWidth="1"/>
    <col min="5" max="5" width="24.25" style="467" customWidth="1"/>
    <col min="6" max="16384" width="9" style="430"/>
  </cols>
  <sheetData>
    <row r="1" spans="1:6" ht="24.95" customHeight="1">
      <c r="A1" t="s">
        <v>291</v>
      </c>
      <c r="B1"/>
      <c r="C1"/>
      <c r="D1"/>
    </row>
    <row r="2" spans="1:6" ht="19.5" customHeight="1">
      <c r="A2" s="683" t="s">
        <v>358</v>
      </c>
      <c r="B2" s="683"/>
      <c r="C2" s="683"/>
      <c r="D2" s="683"/>
      <c r="E2" s="683"/>
    </row>
    <row r="3" spans="1:6" ht="8.25" customHeight="1" thickBot="1">
      <c r="A3" s="468"/>
      <c r="B3" s="468"/>
      <c r="C3" s="468"/>
      <c r="D3" s="468"/>
    </row>
    <row r="4" spans="1:6" ht="19.5" customHeight="1" thickBot="1">
      <c r="A4" s="684" t="s">
        <v>359</v>
      </c>
      <c r="B4" s="685"/>
      <c r="C4" s="685"/>
      <c r="D4" s="685"/>
      <c r="E4" s="686"/>
      <c r="F4" s="469"/>
    </row>
    <row r="5" spans="1:6" ht="29.25" customHeight="1">
      <c r="A5" s="687" t="s">
        <v>360</v>
      </c>
      <c r="B5" s="688"/>
      <c r="C5" s="688"/>
      <c r="D5" s="688"/>
      <c r="E5" s="689"/>
    </row>
    <row r="6" spans="1:6" ht="18" customHeight="1">
      <c r="A6" s="680" t="s">
        <v>361</v>
      </c>
      <c r="B6" s="681"/>
      <c r="C6" s="681"/>
      <c r="D6" s="681"/>
      <c r="E6" s="682"/>
    </row>
    <row r="7" spans="1:6" s="471" customFormat="1" ht="18.75" customHeight="1">
      <c r="A7" s="470" t="s">
        <v>362</v>
      </c>
      <c r="B7" s="674" t="s">
        <v>363</v>
      </c>
      <c r="C7" s="675"/>
      <c r="D7" s="675"/>
      <c r="E7" s="676"/>
    </row>
    <row r="8" spans="1:6" s="471" customFormat="1" ht="18" customHeight="1">
      <c r="A8" s="472" t="s">
        <v>364</v>
      </c>
      <c r="B8" s="674" t="s">
        <v>365</v>
      </c>
      <c r="C8" s="675"/>
      <c r="D8" s="675"/>
      <c r="E8" s="676"/>
    </row>
    <row r="9" spans="1:6" s="471" customFormat="1" ht="35.1" customHeight="1">
      <c r="A9" s="677" t="s">
        <v>366</v>
      </c>
      <c r="B9" s="678"/>
      <c r="C9" s="678"/>
      <c r="D9" s="678"/>
      <c r="E9" s="679"/>
    </row>
    <row r="10" spans="1:6" ht="18" customHeight="1">
      <c r="A10" s="680" t="s">
        <v>367</v>
      </c>
      <c r="B10" s="681"/>
      <c r="C10" s="681"/>
      <c r="D10" s="681"/>
      <c r="E10" s="682"/>
    </row>
    <row r="11" spans="1:6" ht="35.1" customHeight="1">
      <c r="A11" s="671"/>
      <c r="B11" s="672"/>
      <c r="C11" s="672"/>
      <c r="D11" s="672"/>
      <c r="E11" s="673"/>
    </row>
    <row r="12" spans="1:6" ht="18" customHeight="1">
      <c r="A12" s="680" t="s">
        <v>368</v>
      </c>
      <c r="B12" s="681"/>
      <c r="C12" s="681"/>
      <c r="D12" s="681"/>
      <c r="E12" s="682"/>
    </row>
    <row r="13" spans="1:6" ht="35.1" customHeight="1">
      <c r="A13" s="671"/>
      <c r="B13" s="672"/>
      <c r="C13" s="672"/>
      <c r="D13" s="672"/>
      <c r="E13" s="673"/>
    </row>
    <row r="14" spans="1:6" ht="18" customHeight="1">
      <c r="A14" s="680" t="s">
        <v>369</v>
      </c>
      <c r="B14" s="681"/>
      <c r="C14" s="681"/>
      <c r="D14" s="681"/>
      <c r="E14" s="682"/>
    </row>
    <row r="15" spans="1:6" ht="35.1" customHeight="1" thickBot="1">
      <c r="A15" s="698"/>
      <c r="B15" s="699"/>
      <c r="C15" s="699"/>
      <c r="D15" s="699"/>
      <c r="E15" s="700"/>
    </row>
    <row r="16" spans="1:6" ht="24.95" customHeight="1" thickBot="1">
      <c r="A16" s="701" t="s">
        <v>370</v>
      </c>
      <c r="B16" s="702"/>
      <c r="C16" s="702"/>
      <c r="D16" s="702"/>
      <c r="E16" s="703"/>
    </row>
    <row r="17" spans="1:12" ht="29.25" customHeight="1">
      <c r="A17" s="696" t="s">
        <v>371</v>
      </c>
      <c r="B17" s="690"/>
      <c r="C17" s="690"/>
      <c r="D17" s="690"/>
      <c r="E17" s="704"/>
    </row>
    <row r="18" spans="1:12" ht="30" customHeight="1">
      <c r="A18" s="473" t="s">
        <v>372</v>
      </c>
      <c r="B18" s="690" t="s">
        <v>373</v>
      </c>
      <c r="C18" s="705"/>
      <c r="D18" s="705"/>
      <c r="E18" s="706"/>
    </row>
    <row r="19" spans="1:12" ht="18" customHeight="1">
      <c r="A19" s="473" t="s">
        <v>372</v>
      </c>
      <c r="B19" s="690" t="s">
        <v>374</v>
      </c>
      <c r="C19" s="691"/>
      <c r="D19" s="691"/>
      <c r="E19" s="692"/>
    </row>
    <row r="20" spans="1:12" ht="21.75" customHeight="1">
      <c r="A20" s="473" t="s">
        <v>364</v>
      </c>
      <c r="B20" s="690" t="s">
        <v>375</v>
      </c>
      <c r="C20" s="691"/>
      <c r="D20" s="691"/>
      <c r="E20" s="692"/>
    </row>
    <row r="21" spans="1:12" ht="35.1" customHeight="1" thickBot="1">
      <c r="A21" s="677" t="s">
        <v>376</v>
      </c>
      <c r="B21" s="678"/>
      <c r="C21" s="678"/>
      <c r="D21" s="678"/>
      <c r="E21" s="679"/>
    </row>
    <row r="22" spans="1:12" ht="24.95" customHeight="1" thickBot="1">
      <c r="A22" s="693" t="s">
        <v>377</v>
      </c>
      <c r="B22" s="694"/>
      <c r="C22" s="694"/>
      <c r="D22" s="694"/>
      <c r="E22" s="695"/>
    </row>
    <row r="23" spans="1:12" s="471" customFormat="1" ht="48" customHeight="1">
      <c r="A23" s="696" t="s">
        <v>378</v>
      </c>
      <c r="B23" s="690"/>
      <c r="C23" s="690"/>
      <c r="D23" s="690"/>
      <c r="E23" s="697"/>
      <c r="F23" s="707"/>
      <c r="G23" s="705"/>
      <c r="H23" s="705"/>
      <c r="I23" s="705"/>
      <c r="J23" s="705"/>
      <c r="K23" s="705"/>
      <c r="L23" s="705"/>
    </row>
    <row r="24" spans="1:12" s="471" customFormat="1" ht="26.25" customHeight="1">
      <c r="A24" s="473" t="s">
        <v>364</v>
      </c>
      <c r="B24" s="690" t="s">
        <v>379</v>
      </c>
      <c r="C24" s="705"/>
      <c r="D24" s="705"/>
      <c r="E24" s="706"/>
    </row>
    <row r="25" spans="1:12" s="471" customFormat="1" ht="33" customHeight="1">
      <c r="A25" s="473" t="s">
        <v>364</v>
      </c>
      <c r="B25" s="690" t="s">
        <v>380</v>
      </c>
      <c r="C25" s="705"/>
      <c r="D25" s="705"/>
      <c r="E25" s="706"/>
    </row>
    <row r="26" spans="1:12" s="471" customFormat="1" ht="39" customHeight="1">
      <c r="A26" s="677" t="s">
        <v>376</v>
      </c>
      <c r="B26" s="678"/>
      <c r="C26" s="678"/>
      <c r="D26" s="678"/>
      <c r="E26" s="679"/>
    </row>
    <row r="27" spans="1:12" s="471" customFormat="1" ht="21" customHeight="1">
      <c r="A27" s="711" t="s">
        <v>381</v>
      </c>
      <c r="B27" s="712"/>
      <c r="C27" s="712"/>
      <c r="D27" s="712"/>
      <c r="E27" s="713"/>
    </row>
    <row r="28" spans="1:12" s="471" customFormat="1" ht="21" customHeight="1">
      <c r="A28" s="473" t="s">
        <v>364</v>
      </c>
      <c r="B28" s="690" t="s">
        <v>382</v>
      </c>
      <c r="C28" s="691"/>
      <c r="D28" s="691"/>
      <c r="E28" s="692"/>
    </row>
    <row r="29" spans="1:12" s="471" customFormat="1" ht="21" customHeight="1">
      <c r="A29" s="473" t="s">
        <v>364</v>
      </c>
      <c r="B29" s="714" t="s">
        <v>383</v>
      </c>
      <c r="C29" s="715"/>
      <c r="D29" s="715"/>
      <c r="E29" s="716"/>
    </row>
    <row r="30" spans="1:12" s="471" customFormat="1" ht="24.75" customHeight="1">
      <c r="A30" s="711" t="s">
        <v>384</v>
      </c>
      <c r="B30" s="712"/>
      <c r="C30" s="712"/>
      <c r="D30" s="712"/>
      <c r="E30" s="717"/>
    </row>
    <row r="31" spans="1:12" s="471" customFormat="1" ht="18" customHeight="1">
      <c r="A31" s="473" t="s">
        <v>364</v>
      </c>
      <c r="B31" s="690" t="s">
        <v>385</v>
      </c>
      <c r="C31" s="691"/>
      <c r="D31" s="691"/>
      <c r="E31" s="692"/>
    </row>
    <row r="32" spans="1:12" s="471" customFormat="1" ht="18" customHeight="1">
      <c r="A32" s="474" t="s">
        <v>364</v>
      </c>
      <c r="B32" s="718" t="s">
        <v>386</v>
      </c>
      <c r="C32" s="719"/>
      <c r="D32" s="719"/>
      <c r="E32" s="720"/>
    </row>
    <row r="33" spans="1:6" s="471" customFormat="1" ht="18" customHeight="1">
      <c r="A33" s="721" t="s">
        <v>387</v>
      </c>
      <c r="B33" s="722"/>
      <c r="C33" s="722"/>
      <c r="D33" s="722"/>
      <c r="E33" s="723"/>
    </row>
    <row r="34" spans="1:6" s="471" customFormat="1" ht="18" customHeight="1">
      <c r="A34" s="473" t="s">
        <v>364</v>
      </c>
      <c r="B34" s="690" t="s">
        <v>388</v>
      </c>
      <c r="C34" s="691"/>
      <c r="D34" s="691"/>
      <c r="E34" s="692"/>
    </row>
    <row r="35" spans="1:6" s="471" customFormat="1" ht="43.5" customHeight="1">
      <c r="A35" s="724" t="s">
        <v>389</v>
      </c>
      <c r="B35" s="725"/>
      <c r="C35" s="725"/>
      <c r="D35" s="725"/>
      <c r="E35" s="726"/>
    </row>
    <row r="36" spans="1:6" ht="18" customHeight="1" thickBot="1">
      <c r="A36" s="475" t="s">
        <v>364</v>
      </c>
      <c r="B36" s="727" t="s">
        <v>390</v>
      </c>
      <c r="C36" s="728"/>
      <c r="D36" s="728"/>
      <c r="E36" s="729"/>
    </row>
    <row r="37" spans="1:6" ht="39.75" customHeight="1" thickBot="1">
      <c r="A37" s="708" t="s">
        <v>391</v>
      </c>
      <c r="B37" s="709"/>
      <c r="C37" s="709"/>
      <c r="D37" s="709"/>
      <c r="E37" s="710"/>
    </row>
    <row r="38" spans="1:6" ht="27.75" customHeight="1">
      <c r="A38" s="730" t="s">
        <v>392</v>
      </c>
      <c r="B38" s="731"/>
      <c r="C38" s="731"/>
      <c r="D38" s="731"/>
      <c r="E38" s="732"/>
    </row>
    <row r="39" spans="1:6" ht="46.5" customHeight="1">
      <c r="A39" s="696" t="s">
        <v>393</v>
      </c>
      <c r="B39" s="733"/>
      <c r="C39" s="733"/>
      <c r="D39" s="733"/>
      <c r="E39" s="697"/>
    </row>
    <row r="40" spans="1:6" ht="21" customHeight="1">
      <c r="A40" s="734" t="s">
        <v>394</v>
      </c>
      <c r="B40" s="733"/>
      <c r="C40" s="733"/>
      <c r="D40" s="733"/>
      <c r="E40" s="692"/>
      <c r="F40" s="469"/>
    </row>
    <row r="41" spans="1:6" ht="21" customHeight="1">
      <c r="A41" s="696" t="s">
        <v>395</v>
      </c>
      <c r="B41" s="690"/>
      <c r="C41" s="690"/>
      <c r="D41" s="690"/>
      <c r="E41" s="704"/>
    </row>
    <row r="42" spans="1:6" ht="31.5" customHeight="1">
      <c r="A42" s="473" t="s">
        <v>364</v>
      </c>
      <c r="B42" s="690" t="s">
        <v>396</v>
      </c>
      <c r="C42" s="705"/>
      <c r="D42" s="705"/>
      <c r="E42" s="706"/>
    </row>
    <row r="43" spans="1:6" ht="21" customHeight="1">
      <c r="A43" s="696" t="s">
        <v>397</v>
      </c>
      <c r="B43" s="690"/>
      <c r="C43" s="690"/>
      <c r="D43" s="690"/>
      <c r="E43" s="704"/>
    </row>
    <row r="44" spans="1:6" ht="32.25" customHeight="1">
      <c r="A44" s="473" t="s">
        <v>364</v>
      </c>
      <c r="B44" s="690" t="s">
        <v>398</v>
      </c>
      <c r="C44" s="705"/>
      <c r="D44" s="705"/>
      <c r="E44" s="706"/>
    </row>
    <row r="45" spans="1:6" ht="21" customHeight="1">
      <c r="A45" s="734" t="s">
        <v>399</v>
      </c>
      <c r="B45" s="733"/>
      <c r="C45" s="733"/>
      <c r="D45" s="733"/>
      <c r="E45" s="692"/>
      <c r="F45" s="469"/>
    </row>
    <row r="46" spans="1:6" ht="20.25" customHeight="1">
      <c r="A46" s="724" t="s">
        <v>400</v>
      </c>
      <c r="B46" s="725"/>
      <c r="C46" s="725"/>
      <c r="D46" s="725"/>
      <c r="E46" s="735"/>
    </row>
    <row r="47" spans="1:6" ht="30.75" customHeight="1">
      <c r="A47" s="473" t="s">
        <v>364</v>
      </c>
      <c r="B47" s="690" t="s">
        <v>401</v>
      </c>
      <c r="C47" s="705"/>
      <c r="D47" s="705"/>
      <c r="E47" s="706"/>
    </row>
    <row r="48" spans="1:6" ht="33.75" customHeight="1">
      <c r="A48" s="477"/>
      <c r="B48" s="478" t="s">
        <v>402</v>
      </c>
      <c r="C48" s="478" t="s">
        <v>403</v>
      </c>
      <c r="D48" s="479" t="s">
        <v>404</v>
      </c>
      <c r="E48" s="480" t="s">
        <v>405</v>
      </c>
      <c r="F48" s="433"/>
    </row>
    <row r="49" spans="1:6" s="471" customFormat="1" ht="27.75" customHeight="1">
      <c r="A49" s="477"/>
      <c r="B49" s="479" t="s">
        <v>406</v>
      </c>
      <c r="C49" s="479">
        <v>10</v>
      </c>
      <c r="D49" s="481">
        <v>20</v>
      </c>
      <c r="E49" s="482">
        <v>50</v>
      </c>
      <c r="F49" s="476"/>
    </row>
    <row r="50" spans="1:6" s="471" customFormat="1" ht="27.75" customHeight="1">
      <c r="A50" s="477"/>
      <c r="B50" s="479" t="s">
        <v>407</v>
      </c>
      <c r="C50" s="483">
        <f>C49/E49</f>
        <v>0.2</v>
      </c>
      <c r="D50" s="483">
        <f>D49/E49</f>
        <v>0.4</v>
      </c>
      <c r="E50" s="484"/>
    </row>
    <row r="51" spans="1:6" s="471" customFormat="1" ht="21" customHeight="1">
      <c r="A51" s="736" t="s">
        <v>408</v>
      </c>
      <c r="B51" s="737"/>
      <c r="C51" s="737"/>
      <c r="D51" s="737"/>
      <c r="E51" s="713"/>
    </row>
    <row r="52" spans="1:6" s="471" customFormat="1" ht="21" customHeight="1">
      <c r="A52" s="473" t="s">
        <v>364</v>
      </c>
      <c r="B52" s="690" t="s">
        <v>409</v>
      </c>
      <c r="C52" s="691"/>
      <c r="D52" s="691"/>
      <c r="E52" s="692"/>
      <c r="F52" s="485"/>
    </row>
    <row r="53" spans="1:6" s="471" customFormat="1" ht="21" customHeight="1">
      <c r="A53" s="473" t="s">
        <v>364</v>
      </c>
      <c r="B53" s="690" t="s">
        <v>410</v>
      </c>
      <c r="C53" s="691"/>
      <c r="D53" s="691"/>
      <c r="E53" s="692"/>
    </row>
    <row r="54" spans="1:6" ht="21" customHeight="1">
      <c r="A54" s="473" t="s">
        <v>364</v>
      </c>
      <c r="B54" s="690" t="s">
        <v>411</v>
      </c>
      <c r="C54" s="691"/>
      <c r="D54" s="691"/>
      <c r="E54" s="692"/>
    </row>
    <row r="55" spans="1:6" ht="42.75" customHeight="1" thickBot="1">
      <c r="A55" s="738" t="s">
        <v>412</v>
      </c>
      <c r="B55" s="739"/>
      <c r="C55" s="739"/>
      <c r="D55" s="739"/>
      <c r="E55" s="740"/>
    </row>
    <row r="56" spans="1:6" ht="33" customHeight="1" thickBot="1">
      <c r="A56" s="741" t="s">
        <v>425</v>
      </c>
      <c r="B56" s="742"/>
      <c r="C56" s="742"/>
      <c r="D56" s="742"/>
      <c r="E56" s="743"/>
      <c r="F56" s="476"/>
    </row>
    <row r="57" spans="1:6" ht="21" customHeight="1">
      <c r="A57" s="696" t="s">
        <v>413</v>
      </c>
      <c r="B57" s="690"/>
      <c r="C57" s="690"/>
      <c r="D57" s="690"/>
      <c r="E57" s="704"/>
      <c r="F57" s="433"/>
    </row>
    <row r="58" spans="1:6" ht="21" customHeight="1">
      <c r="A58" s="473" t="s">
        <v>364</v>
      </c>
      <c r="B58" s="690" t="s">
        <v>414</v>
      </c>
      <c r="C58" s="691"/>
      <c r="D58" s="691"/>
      <c r="E58" s="692"/>
      <c r="F58" s="433"/>
    </row>
    <row r="59" spans="1:6" ht="21" customHeight="1">
      <c r="A59" s="473" t="s">
        <v>364</v>
      </c>
      <c r="B59" s="690" t="s">
        <v>415</v>
      </c>
      <c r="C59" s="691"/>
      <c r="D59" s="691"/>
      <c r="E59" s="692"/>
      <c r="F59" s="433"/>
    </row>
    <row r="60" spans="1:6" ht="21" customHeight="1">
      <c r="A60" s="473" t="s">
        <v>364</v>
      </c>
      <c r="B60" s="690" t="s">
        <v>416</v>
      </c>
      <c r="C60" s="691"/>
      <c r="D60" s="691"/>
      <c r="E60" s="692"/>
    </row>
    <row r="61" spans="1:6" ht="21" customHeight="1">
      <c r="A61" s="473" t="s">
        <v>364</v>
      </c>
      <c r="B61" s="690" t="s">
        <v>417</v>
      </c>
      <c r="C61" s="691"/>
      <c r="D61" s="691"/>
      <c r="E61" s="692"/>
    </row>
    <row r="62" spans="1:6" ht="21" customHeight="1">
      <c r="A62" s="696" t="s">
        <v>418</v>
      </c>
      <c r="B62" s="690"/>
      <c r="C62" s="690"/>
      <c r="D62" s="690"/>
      <c r="E62" s="704"/>
    </row>
    <row r="63" spans="1:6" ht="21" customHeight="1">
      <c r="A63" s="473" t="s">
        <v>364</v>
      </c>
      <c r="B63" s="690" t="s">
        <v>419</v>
      </c>
      <c r="C63" s="705"/>
      <c r="D63" s="705"/>
      <c r="E63" s="706"/>
      <c r="F63" s="486"/>
    </row>
    <row r="64" spans="1:6" ht="21" customHeight="1">
      <c r="A64" s="473" t="s">
        <v>364</v>
      </c>
      <c r="B64" s="690" t="s">
        <v>420</v>
      </c>
      <c r="C64" s="705"/>
      <c r="D64" s="705"/>
      <c r="E64" s="706"/>
      <c r="F64" s="486"/>
    </row>
    <row r="65" spans="1:6" ht="21" customHeight="1">
      <c r="A65" s="473" t="s">
        <v>364</v>
      </c>
      <c r="B65" s="690" t="s">
        <v>421</v>
      </c>
      <c r="C65" s="705"/>
      <c r="D65" s="705"/>
      <c r="E65" s="706"/>
      <c r="F65" s="486"/>
    </row>
    <row r="66" spans="1:6" ht="21" customHeight="1">
      <c r="A66" s="473" t="s">
        <v>364</v>
      </c>
      <c r="B66" s="690" t="s">
        <v>422</v>
      </c>
      <c r="C66" s="705"/>
      <c r="D66" s="705"/>
      <c r="E66" s="706"/>
      <c r="F66" s="486"/>
    </row>
    <row r="67" spans="1:6" ht="21" customHeight="1">
      <c r="A67" s="473" t="s">
        <v>364</v>
      </c>
      <c r="B67" s="690" t="s">
        <v>423</v>
      </c>
      <c r="C67" s="705"/>
      <c r="D67" s="705"/>
      <c r="E67" s="706"/>
    </row>
    <row r="68" spans="1:6" ht="21" customHeight="1">
      <c r="A68" s="724" t="s">
        <v>424</v>
      </c>
      <c r="B68" s="725"/>
      <c r="C68" s="725"/>
      <c r="D68" s="725"/>
      <c r="E68" s="735"/>
      <c r="F68" s="486"/>
    </row>
    <row r="69" spans="1:6" ht="115.5" customHeight="1" thickBot="1">
      <c r="A69" s="698"/>
      <c r="B69" s="699"/>
      <c r="C69" s="699"/>
      <c r="D69" s="699"/>
      <c r="E69" s="700"/>
    </row>
  </sheetData>
  <mergeCells count="65">
    <mergeCell ref="B65:E65"/>
    <mergeCell ref="B66:E66"/>
    <mergeCell ref="B67:E67"/>
    <mergeCell ref="A68:E68"/>
    <mergeCell ref="A69:E69"/>
    <mergeCell ref="B64:E64"/>
    <mergeCell ref="B53:E53"/>
    <mergeCell ref="B54:E54"/>
    <mergeCell ref="A55:E55"/>
    <mergeCell ref="A56:E56"/>
    <mergeCell ref="A57:E57"/>
    <mergeCell ref="B58:E58"/>
    <mergeCell ref="B59:E59"/>
    <mergeCell ref="B60:E60"/>
    <mergeCell ref="B61:E61"/>
    <mergeCell ref="A62:E62"/>
    <mergeCell ref="B63:E63"/>
    <mergeCell ref="B52:E52"/>
    <mergeCell ref="A38:E38"/>
    <mergeCell ref="A39:E39"/>
    <mergeCell ref="A40:E40"/>
    <mergeCell ref="A41:E41"/>
    <mergeCell ref="B42:E42"/>
    <mergeCell ref="A43:E43"/>
    <mergeCell ref="B44:E44"/>
    <mergeCell ref="A45:E45"/>
    <mergeCell ref="A46:E46"/>
    <mergeCell ref="B47:E47"/>
    <mergeCell ref="A51:E51"/>
    <mergeCell ref="F23:L23"/>
    <mergeCell ref="B24:E24"/>
    <mergeCell ref="A37:E37"/>
    <mergeCell ref="A26:E26"/>
    <mergeCell ref="A27:E27"/>
    <mergeCell ref="B28:E28"/>
    <mergeCell ref="B29:E29"/>
    <mergeCell ref="A30:E30"/>
    <mergeCell ref="B31:E31"/>
    <mergeCell ref="B32:E32"/>
    <mergeCell ref="A33:E33"/>
    <mergeCell ref="B34:E34"/>
    <mergeCell ref="A35:E35"/>
    <mergeCell ref="B36:E36"/>
    <mergeCell ref="B25:E25"/>
    <mergeCell ref="B20:E20"/>
    <mergeCell ref="A21:E21"/>
    <mergeCell ref="A22:E22"/>
    <mergeCell ref="A23:E23"/>
    <mergeCell ref="A14:E14"/>
    <mergeCell ref="A15:E15"/>
    <mergeCell ref="A16:E16"/>
    <mergeCell ref="A17:E17"/>
    <mergeCell ref="B18:E18"/>
    <mergeCell ref="B19:E19"/>
    <mergeCell ref="A2:E2"/>
    <mergeCell ref="A4:E4"/>
    <mergeCell ref="A5:E5"/>
    <mergeCell ref="A6:E6"/>
    <mergeCell ref="B7:E7"/>
    <mergeCell ref="A13:E13"/>
    <mergeCell ref="B8:E8"/>
    <mergeCell ref="A9:E9"/>
    <mergeCell ref="A10:E10"/>
    <mergeCell ref="A11:E11"/>
    <mergeCell ref="A12:E12"/>
  </mergeCells>
  <phoneticPr fontId="3"/>
  <dataValidations count="1">
    <dataValidation type="list" showInputMessage="1" showErrorMessage="1" sqref="A28:A29 A63:A67 A34 A58:A61 A31:A32 A44 A36 A24:A25 A47:A50 A42 A52:A54 A18:B20 A7:A8" xr:uid="{86C85444-1871-40E6-B6B5-E221D1A7E09E}">
      <formula1>"☐,✅"</formula1>
    </dataValidation>
  </dataValidations>
  <pageMargins left="0.7" right="0.7" top="0.75" bottom="0.75" header="0.3" footer="0.3"/>
  <pageSetup paperSize="9" scale="85" orientation="portrait" r:id="rId1"/>
  <rowBreaks count="1" manualBreakCount="1">
    <brk id="36" max="16383" man="1"/>
  </rowBreaks>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0C554-2272-442E-8836-AFCF21E50298}">
  <dimension ref="A1:L45"/>
  <sheetViews>
    <sheetView topLeftCell="B2" zoomScaleNormal="100" workbookViewId="0">
      <selection activeCell="N43" sqref="N43"/>
    </sheetView>
  </sheetViews>
  <sheetFormatPr defaultColWidth="9" defaultRowHeight="13.5"/>
  <cols>
    <col min="1" max="1" width="3.75" style="43" customWidth="1"/>
    <col min="2" max="2" width="13.25" style="43" customWidth="1"/>
    <col min="3" max="11" width="8.25" style="43" customWidth="1"/>
    <col min="12" max="12" width="2.875" style="43" customWidth="1"/>
    <col min="13" max="16384" width="9" style="43"/>
  </cols>
  <sheetData>
    <row r="1" spans="1:12" ht="25.5" customHeight="1">
      <c r="A1" t="s">
        <v>291</v>
      </c>
    </row>
    <row r="2" spans="1:12" ht="22.5" customHeight="1">
      <c r="B2" t="s">
        <v>426</v>
      </c>
      <c r="C2"/>
    </row>
    <row r="3" spans="1:12" ht="9.75" customHeight="1" thickBot="1">
      <c r="B3"/>
      <c r="C3"/>
    </row>
    <row r="4" spans="1:12" ht="27" customHeight="1" thickBot="1">
      <c r="A4" s="746" t="s">
        <v>427</v>
      </c>
      <c r="B4" s="747"/>
      <c r="C4" s="747"/>
      <c r="D4" s="747"/>
      <c r="E4" s="747"/>
      <c r="F4" s="747"/>
      <c r="G4" s="747"/>
      <c r="H4" s="747"/>
      <c r="I4" s="747"/>
      <c r="J4" s="747"/>
      <c r="K4" s="747"/>
      <c r="L4" s="748"/>
    </row>
    <row r="5" spans="1:12" ht="24" customHeight="1" thickBot="1">
      <c r="A5" s="749" t="s">
        <v>428</v>
      </c>
      <c r="B5" s="750"/>
      <c r="C5" s="750"/>
      <c r="D5" s="750"/>
      <c r="E5" s="750"/>
      <c r="F5" s="750"/>
      <c r="G5" s="750"/>
      <c r="H5" s="750"/>
      <c r="I5" s="750"/>
      <c r="J5" s="750"/>
      <c r="K5" s="750"/>
      <c r="L5" s="751"/>
    </row>
    <row r="6" spans="1:12" ht="18" customHeight="1">
      <c r="A6" s="487"/>
      <c r="L6" s="488"/>
    </row>
    <row r="7" spans="1:12" ht="18" customHeight="1">
      <c r="A7" s="487"/>
      <c r="B7" s="752" t="s">
        <v>429</v>
      </c>
      <c r="C7" s="753"/>
      <c r="D7" s="752" t="s">
        <v>430</v>
      </c>
      <c r="E7" s="754"/>
      <c r="F7" s="754"/>
      <c r="G7" s="753"/>
      <c r="H7" s="752" t="s">
        <v>431</v>
      </c>
      <c r="I7" s="754"/>
      <c r="J7" s="754"/>
      <c r="K7" s="753"/>
      <c r="L7" s="488"/>
    </row>
    <row r="8" spans="1:12" ht="18" customHeight="1">
      <c r="A8" s="487"/>
      <c r="B8" s="755"/>
      <c r="C8" s="756"/>
      <c r="D8" s="44" t="s">
        <v>432</v>
      </c>
      <c r="E8" s="42"/>
      <c r="F8" s="42" t="s">
        <v>433</v>
      </c>
      <c r="G8" s="490"/>
      <c r="H8" s="489"/>
      <c r="I8" s="42"/>
      <c r="J8" s="44" t="s">
        <v>434</v>
      </c>
      <c r="K8" s="491"/>
      <c r="L8" s="488"/>
    </row>
    <row r="9" spans="1:12" ht="18" customHeight="1">
      <c r="A9" s="487"/>
      <c r="B9" s="744"/>
      <c r="C9" s="745"/>
      <c r="D9" s="492"/>
      <c r="E9" s="492"/>
      <c r="F9" s="492"/>
      <c r="G9" s="493"/>
      <c r="H9" s="494"/>
      <c r="I9" s="492"/>
      <c r="J9" s="492"/>
      <c r="K9" s="493"/>
      <c r="L9" s="488"/>
    </row>
    <row r="10" spans="1:12" ht="18" customHeight="1">
      <c r="A10" s="487"/>
      <c r="B10" s="744"/>
      <c r="C10" s="745"/>
      <c r="D10" s="492"/>
      <c r="E10" s="492"/>
      <c r="F10" s="492"/>
      <c r="G10" s="493"/>
      <c r="H10" s="494"/>
      <c r="I10" s="492"/>
      <c r="J10" s="492"/>
      <c r="K10" s="493"/>
      <c r="L10" s="488"/>
    </row>
    <row r="11" spans="1:12" ht="18" customHeight="1">
      <c r="A11" s="487"/>
      <c r="B11" s="744"/>
      <c r="C11" s="745"/>
      <c r="D11" s="492"/>
      <c r="E11" s="492"/>
      <c r="F11" s="492"/>
      <c r="G11" s="493"/>
      <c r="H11" s="494"/>
      <c r="I11" s="492"/>
      <c r="J11" s="492"/>
      <c r="K11" s="493"/>
      <c r="L11" s="488"/>
    </row>
    <row r="12" spans="1:12" ht="18" customHeight="1">
      <c r="A12" s="487"/>
      <c r="B12" s="744"/>
      <c r="C12" s="745"/>
      <c r="D12" s="492"/>
      <c r="E12" s="492"/>
      <c r="F12" s="492"/>
      <c r="G12" s="493"/>
      <c r="H12" s="494"/>
      <c r="I12" s="492"/>
      <c r="J12" s="492"/>
      <c r="K12" s="493"/>
      <c r="L12" s="488"/>
    </row>
    <row r="13" spans="1:12" ht="18" customHeight="1">
      <c r="A13" s="487"/>
      <c r="B13" s="744"/>
      <c r="C13" s="745"/>
      <c r="D13" s="492"/>
      <c r="E13" s="492"/>
      <c r="F13" s="492"/>
      <c r="G13" s="493"/>
      <c r="H13" s="494"/>
      <c r="I13" s="492"/>
      <c r="J13" s="492"/>
      <c r="K13" s="493"/>
      <c r="L13" s="488"/>
    </row>
    <row r="14" spans="1:12" ht="18" customHeight="1">
      <c r="A14" s="487"/>
      <c r="B14" s="744"/>
      <c r="C14" s="745"/>
      <c r="D14" s="492"/>
      <c r="E14" s="492"/>
      <c r="F14" s="492"/>
      <c r="G14" s="493"/>
      <c r="H14" s="494"/>
      <c r="I14" s="492"/>
      <c r="J14" s="492"/>
      <c r="K14" s="493"/>
      <c r="L14" s="488"/>
    </row>
    <row r="15" spans="1:12" ht="18" customHeight="1">
      <c r="A15" s="487"/>
      <c r="B15" s="744"/>
      <c r="C15" s="745"/>
      <c r="D15" s="492"/>
      <c r="E15" s="492"/>
      <c r="F15" s="492"/>
      <c r="G15" s="493"/>
      <c r="H15" s="494"/>
      <c r="I15" s="492"/>
      <c r="J15" s="492"/>
      <c r="K15" s="493"/>
      <c r="L15" s="488"/>
    </row>
    <row r="16" spans="1:12" ht="18" customHeight="1">
      <c r="A16" s="487"/>
      <c r="B16" s="757"/>
      <c r="C16" s="758"/>
      <c r="D16" s="495"/>
      <c r="E16" s="495"/>
      <c r="F16" s="495"/>
      <c r="G16" s="496"/>
      <c r="H16" s="497"/>
      <c r="I16" s="495"/>
      <c r="J16" s="495"/>
      <c r="K16" s="496"/>
      <c r="L16" s="488"/>
    </row>
    <row r="17" spans="1:12" ht="18" customHeight="1" thickBot="1">
      <c r="A17" s="487"/>
      <c r="L17" s="488"/>
    </row>
    <row r="18" spans="1:12" ht="25.5" customHeight="1" thickBot="1">
      <c r="A18" s="749" t="s">
        <v>435</v>
      </c>
      <c r="B18" s="750"/>
      <c r="C18" s="750"/>
      <c r="D18" s="750"/>
      <c r="E18" s="750"/>
      <c r="F18" s="750"/>
      <c r="G18" s="750"/>
      <c r="H18" s="750"/>
      <c r="I18" s="750"/>
      <c r="J18" s="750"/>
      <c r="K18" s="750"/>
      <c r="L18" s="751"/>
    </row>
    <row r="19" spans="1:12" ht="18" customHeight="1">
      <c r="A19" s="487"/>
      <c r="L19" s="488"/>
    </row>
    <row r="20" spans="1:12" ht="25.5" customHeight="1">
      <c r="A20" s="487"/>
      <c r="B20" s="498" t="s">
        <v>436</v>
      </c>
      <c r="C20" s="759" t="s">
        <v>430</v>
      </c>
      <c r="D20" s="759"/>
      <c r="E20" s="759"/>
      <c r="F20" s="759" t="s">
        <v>431</v>
      </c>
      <c r="G20" s="759"/>
      <c r="H20" s="759"/>
      <c r="I20" s="759" t="s">
        <v>437</v>
      </c>
      <c r="J20" s="759"/>
      <c r="K20" s="759"/>
      <c r="L20" s="488"/>
    </row>
    <row r="21" spans="1:12" ht="25.5" customHeight="1">
      <c r="A21" s="487"/>
      <c r="B21" s="498" t="s">
        <v>438</v>
      </c>
      <c r="C21" s="760">
        <v>0</v>
      </c>
      <c r="D21" s="760"/>
      <c r="E21" s="760"/>
      <c r="F21" s="760">
        <v>0</v>
      </c>
      <c r="G21" s="760"/>
      <c r="H21" s="760"/>
      <c r="I21" s="760">
        <v>0</v>
      </c>
      <c r="J21" s="760"/>
      <c r="K21" s="760"/>
      <c r="L21" s="488"/>
    </row>
    <row r="22" spans="1:12" ht="25.5" customHeight="1">
      <c r="A22" s="487"/>
      <c r="B22" s="498" t="s">
        <v>439</v>
      </c>
      <c r="C22" s="760">
        <v>0</v>
      </c>
      <c r="D22" s="760"/>
      <c r="E22" s="760"/>
      <c r="F22" s="760">
        <v>0</v>
      </c>
      <c r="G22" s="760"/>
      <c r="H22" s="760"/>
      <c r="I22" s="760">
        <v>0</v>
      </c>
      <c r="J22" s="760"/>
      <c r="K22" s="760"/>
      <c r="L22" s="488"/>
    </row>
    <row r="23" spans="1:12" ht="25.5" customHeight="1">
      <c r="A23" s="487"/>
      <c r="B23" s="499" t="s">
        <v>440</v>
      </c>
      <c r="C23" s="761"/>
      <c r="D23" s="761"/>
      <c r="E23" s="761"/>
      <c r="F23" s="761"/>
      <c r="G23" s="761"/>
      <c r="H23" s="761"/>
      <c r="I23" s="761"/>
      <c r="J23" s="761"/>
      <c r="K23" s="761"/>
      <c r="L23" s="488"/>
    </row>
    <row r="24" spans="1:12" ht="25.5" customHeight="1">
      <c r="A24" s="487"/>
      <c r="B24" s="499" t="s">
        <v>441</v>
      </c>
      <c r="C24" s="761"/>
      <c r="D24" s="761"/>
      <c r="E24" s="761"/>
      <c r="F24" s="761"/>
      <c r="G24" s="761"/>
      <c r="H24" s="761"/>
      <c r="I24" s="761"/>
      <c r="J24" s="761"/>
      <c r="K24" s="761"/>
      <c r="L24" s="488"/>
    </row>
    <row r="25" spans="1:12" ht="25.5" customHeight="1">
      <c r="A25" s="487"/>
      <c r="B25" s="498" t="s">
        <v>442</v>
      </c>
      <c r="C25" s="760">
        <f>SUM(C21:E24)</f>
        <v>0</v>
      </c>
      <c r="D25" s="760"/>
      <c r="E25" s="760"/>
      <c r="F25" s="760">
        <f>SUM(F21:H24)</f>
        <v>0</v>
      </c>
      <c r="G25" s="760"/>
      <c r="H25" s="760"/>
      <c r="I25" s="760">
        <f>SUM(I21:K24)</f>
        <v>0</v>
      </c>
      <c r="J25" s="760"/>
      <c r="K25" s="760"/>
      <c r="L25" s="488"/>
    </row>
    <row r="26" spans="1:12" ht="18" customHeight="1" thickBot="1">
      <c r="A26" s="487"/>
      <c r="L26" s="488"/>
    </row>
    <row r="27" spans="1:12" ht="25.5" customHeight="1" thickBot="1">
      <c r="A27" s="749" t="s">
        <v>443</v>
      </c>
      <c r="B27" s="750"/>
      <c r="C27" s="750"/>
      <c r="D27" s="750"/>
      <c r="E27" s="750"/>
      <c r="F27" s="750"/>
      <c r="G27" s="750"/>
      <c r="H27" s="750"/>
      <c r="I27" s="750"/>
      <c r="J27" s="750"/>
      <c r="K27" s="750"/>
      <c r="L27" s="751"/>
    </row>
    <row r="28" spans="1:12" ht="16.5" customHeight="1">
      <c r="A28" s="487"/>
      <c r="B28" s="471" t="s">
        <v>444</v>
      </c>
      <c r="L28" s="488"/>
    </row>
    <row r="29" spans="1:12" ht="16.5" customHeight="1">
      <c r="A29" s="762"/>
      <c r="B29" s="763"/>
      <c r="C29" s="763"/>
      <c r="D29" s="763"/>
      <c r="E29" s="763"/>
      <c r="F29" s="763"/>
      <c r="G29" s="763"/>
      <c r="H29" s="763"/>
      <c r="I29" s="763"/>
      <c r="J29" s="763"/>
      <c r="K29" s="763"/>
      <c r="L29" s="764"/>
    </row>
    <row r="30" spans="1:12" ht="16.5" customHeight="1">
      <c r="A30" s="765"/>
      <c r="B30" s="766"/>
      <c r="C30" s="766"/>
      <c r="D30" s="766"/>
      <c r="E30" s="766"/>
      <c r="F30" s="766"/>
      <c r="G30" s="766"/>
      <c r="H30" s="766"/>
      <c r="I30" s="766"/>
      <c r="J30" s="766"/>
      <c r="K30" s="766"/>
      <c r="L30" s="767"/>
    </row>
    <row r="31" spans="1:12" ht="16.5" customHeight="1">
      <c r="A31" s="765"/>
      <c r="B31" s="766"/>
      <c r="C31" s="766"/>
      <c r="D31" s="766"/>
      <c r="E31" s="766"/>
      <c r="F31" s="766"/>
      <c r="G31" s="766"/>
      <c r="H31" s="766"/>
      <c r="I31" s="766"/>
      <c r="J31" s="766"/>
      <c r="K31" s="766"/>
      <c r="L31" s="767"/>
    </row>
    <row r="32" spans="1:12" ht="16.5" customHeight="1">
      <c r="A32" s="765"/>
      <c r="B32" s="766"/>
      <c r="C32" s="766"/>
      <c r="D32" s="766"/>
      <c r="E32" s="766"/>
      <c r="F32" s="766"/>
      <c r="G32" s="766"/>
      <c r="H32" s="766"/>
      <c r="I32" s="766"/>
      <c r="J32" s="766"/>
      <c r="K32" s="766"/>
      <c r="L32" s="767"/>
    </row>
    <row r="33" spans="1:12" ht="16.5" customHeight="1">
      <c r="A33" s="765"/>
      <c r="B33" s="766"/>
      <c r="C33" s="766"/>
      <c r="D33" s="766"/>
      <c r="E33" s="766"/>
      <c r="F33" s="766"/>
      <c r="G33" s="766"/>
      <c r="H33" s="766"/>
      <c r="I33" s="766"/>
      <c r="J33" s="766"/>
      <c r="K33" s="766"/>
      <c r="L33" s="767"/>
    </row>
    <row r="34" spans="1:12" ht="16.5" customHeight="1">
      <c r="A34" s="765"/>
      <c r="B34" s="766"/>
      <c r="C34" s="766"/>
      <c r="D34" s="766"/>
      <c r="E34" s="766"/>
      <c r="F34" s="766"/>
      <c r="G34" s="766"/>
      <c r="H34" s="766"/>
      <c r="I34" s="766"/>
      <c r="J34" s="766"/>
      <c r="K34" s="766"/>
      <c r="L34" s="767"/>
    </row>
    <row r="35" spans="1:12" ht="16.5" customHeight="1">
      <c r="A35" s="765"/>
      <c r="B35" s="766"/>
      <c r="C35" s="766"/>
      <c r="D35" s="766"/>
      <c r="E35" s="766"/>
      <c r="F35" s="766"/>
      <c r="G35" s="766"/>
      <c r="H35" s="766"/>
      <c r="I35" s="766"/>
      <c r="J35" s="766"/>
      <c r="K35" s="766"/>
      <c r="L35" s="767"/>
    </row>
    <row r="36" spans="1:12" ht="16.5" customHeight="1">
      <c r="A36" s="765"/>
      <c r="B36" s="766"/>
      <c r="C36" s="766"/>
      <c r="D36" s="766"/>
      <c r="E36" s="766"/>
      <c r="F36" s="766"/>
      <c r="G36" s="766"/>
      <c r="H36" s="766"/>
      <c r="I36" s="766"/>
      <c r="J36" s="766"/>
      <c r="K36" s="766"/>
      <c r="L36" s="767"/>
    </row>
    <row r="37" spans="1:12" ht="16.5" customHeight="1">
      <c r="A37" s="765"/>
      <c r="B37" s="766"/>
      <c r="C37" s="766"/>
      <c r="D37" s="766"/>
      <c r="E37" s="766"/>
      <c r="F37" s="766"/>
      <c r="G37" s="766"/>
      <c r="H37" s="766"/>
      <c r="I37" s="766"/>
      <c r="J37" s="766"/>
      <c r="K37" s="766"/>
      <c r="L37" s="767"/>
    </row>
    <row r="38" spans="1:12" ht="16.5" customHeight="1">
      <c r="A38" s="765"/>
      <c r="B38" s="766"/>
      <c r="C38" s="766"/>
      <c r="D38" s="766"/>
      <c r="E38" s="766"/>
      <c r="F38" s="766"/>
      <c r="G38" s="766"/>
      <c r="H38" s="766"/>
      <c r="I38" s="766"/>
      <c r="J38" s="766"/>
      <c r="K38" s="766"/>
      <c r="L38" s="767"/>
    </row>
    <row r="39" spans="1:12" ht="16.5" customHeight="1">
      <c r="A39" s="765"/>
      <c r="B39" s="766"/>
      <c r="C39" s="766"/>
      <c r="D39" s="766"/>
      <c r="E39" s="766"/>
      <c r="F39" s="766"/>
      <c r="G39" s="766"/>
      <c r="H39" s="766"/>
      <c r="I39" s="766"/>
      <c r="J39" s="766"/>
      <c r="K39" s="766"/>
      <c r="L39" s="767"/>
    </row>
    <row r="40" spans="1:12" ht="16.5" customHeight="1">
      <c r="A40" s="765"/>
      <c r="B40" s="766"/>
      <c r="C40" s="766"/>
      <c r="D40" s="766"/>
      <c r="E40" s="766"/>
      <c r="F40" s="766"/>
      <c r="G40" s="766"/>
      <c r="H40" s="766"/>
      <c r="I40" s="766"/>
      <c r="J40" s="766"/>
      <c r="K40" s="766"/>
      <c r="L40" s="767"/>
    </row>
    <row r="41" spans="1:12" ht="16.5" customHeight="1">
      <c r="A41" s="765"/>
      <c r="B41" s="766"/>
      <c r="C41" s="766"/>
      <c r="D41" s="766"/>
      <c r="E41" s="766"/>
      <c r="F41" s="766"/>
      <c r="G41" s="766"/>
      <c r="H41" s="766"/>
      <c r="I41" s="766"/>
      <c r="J41" s="766"/>
      <c r="K41" s="766"/>
      <c r="L41" s="767"/>
    </row>
    <row r="42" spans="1:12" ht="16.5" customHeight="1">
      <c r="A42" s="765"/>
      <c r="B42" s="766"/>
      <c r="C42" s="766"/>
      <c r="D42" s="766"/>
      <c r="E42" s="766"/>
      <c r="F42" s="766"/>
      <c r="G42" s="766"/>
      <c r="H42" s="766"/>
      <c r="I42" s="766"/>
      <c r="J42" s="766"/>
      <c r="K42" s="766"/>
      <c r="L42" s="767"/>
    </row>
    <row r="43" spans="1:12" ht="16.5" customHeight="1">
      <c r="A43" s="765"/>
      <c r="B43" s="766"/>
      <c r="C43" s="766"/>
      <c r="D43" s="766"/>
      <c r="E43" s="766"/>
      <c r="F43" s="766"/>
      <c r="G43" s="766"/>
      <c r="H43" s="766"/>
      <c r="I43" s="766"/>
      <c r="J43" s="766"/>
      <c r="K43" s="766"/>
      <c r="L43" s="767"/>
    </row>
    <row r="44" spans="1:12" ht="16.5" customHeight="1" thickBot="1">
      <c r="A44" s="768"/>
      <c r="B44" s="769"/>
      <c r="C44" s="769"/>
      <c r="D44" s="769"/>
      <c r="E44" s="769"/>
      <c r="F44" s="769"/>
      <c r="G44" s="769"/>
      <c r="H44" s="769"/>
      <c r="I44" s="769"/>
      <c r="J44" s="769"/>
      <c r="K44" s="769"/>
      <c r="L44" s="770"/>
    </row>
    <row r="45" spans="1:12" ht="18" customHeight="1">
      <c r="B45" s="500" t="s">
        <v>445</v>
      </c>
    </row>
  </sheetData>
  <mergeCells count="35">
    <mergeCell ref="C25:E25"/>
    <mergeCell ref="F25:H25"/>
    <mergeCell ref="I25:K25"/>
    <mergeCell ref="A27:L27"/>
    <mergeCell ref="A29:L44"/>
    <mergeCell ref="C23:E23"/>
    <mergeCell ref="F23:H23"/>
    <mergeCell ref="I23:K23"/>
    <mergeCell ref="C24:E24"/>
    <mergeCell ref="F24:H24"/>
    <mergeCell ref="I24:K24"/>
    <mergeCell ref="C21:E21"/>
    <mergeCell ref="F21:H21"/>
    <mergeCell ref="I21:K21"/>
    <mergeCell ref="C22:E22"/>
    <mergeCell ref="F22:H22"/>
    <mergeCell ref="I22:K22"/>
    <mergeCell ref="B15:C15"/>
    <mergeCell ref="B16:C16"/>
    <mergeCell ref="A18:L18"/>
    <mergeCell ref="C20:E20"/>
    <mergeCell ref="F20:H20"/>
    <mergeCell ref="I20:K20"/>
    <mergeCell ref="B14:C14"/>
    <mergeCell ref="A4:L4"/>
    <mergeCell ref="A5:L5"/>
    <mergeCell ref="B7:C7"/>
    <mergeCell ref="D7:G7"/>
    <mergeCell ref="H7:K7"/>
    <mergeCell ref="B8:C8"/>
    <mergeCell ref="B9:C9"/>
    <mergeCell ref="B10:C10"/>
    <mergeCell ref="B11:C11"/>
    <mergeCell ref="B12:C12"/>
    <mergeCell ref="B13:C13"/>
  </mergeCells>
  <phoneticPr fontId="3"/>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別紙１（１of３）</vt:lpstr>
      <vt:lpstr>別紙１（2of3）（全系統の集計表)</vt:lpstr>
      <vt:lpstr>別紙１（2of3）（系統ごとの集計表） </vt:lpstr>
      <vt:lpstr>別紙１（2of3）（型式ごとの計算シート）</vt:lpstr>
      <vt:lpstr> 別紙１（別添1）</vt:lpstr>
      <vt:lpstr>別紙１（別添２）</vt:lpstr>
      <vt:lpstr>別添１（３of３）A</vt:lpstr>
      <vt:lpstr>別紙１（３of３）B</vt:lpstr>
      <vt:lpstr>'別紙１（2of3）（型式ごとの計算シート）'!Print_Area</vt:lpstr>
      <vt:lpstr>'別紙１（2of3）（系統ごとの集計表） '!Print_Area</vt:lpstr>
      <vt:lpstr>'別紙１（2of3）（全系統の集計表)'!Print_Area</vt:lpstr>
      <vt:lpstr>'別紙１（別添２）'!Print_Area</vt:lpstr>
      <vt:lpstr>'別添１（３of３）A'!Print_Area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氏原 三貴</cp:lastModifiedBy>
  <cp:lastPrinted>2025-05-29T04:01:50Z</cp:lastPrinted>
  <dcterms:created xsi:type="dcterms:W3CDTF">2006-10-24T02:43:33Z</dcterms:created>
  <dcterms:modified xsi:type="dcterms:W3CDTF">2025-05-29T04:02:09Z</dcterms:modified>
</cp:coreProperties>
</file>