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jreco-disk\share\disk2\Jreco\430環境省 補助事業\2023(R05)年度\10 公募(HP、説明会配布)資料\【原稿・確定版】資料\"/>
    </mc:Choice>
  </mc:AlternateContent>
  <xr:revisionPtr revIDLastSave="0" documentId="13_ncr:1_{804EA80F-31C3-4DFE-BF41-29415E9223F9}" xr6:coauthVersionLast="47" xr6:coauthVersionMax="47" xr10:uidLastSave="{00000000-0000-0000-0000-000000000000}"/>
  <bookViews>
    <workbookView xWindow="-120" yWindow="-120" windowWidth="29040" windowHeight="15840" tabRatio="773" xr2:uid="{00000000-000D-0000-FFFF-FFFF00000000}"/>
  </bookViews>
  <sheets>
    <sheet name="応募申請 様式2（1of3）" sheetId="60" r:id="rId1"/>
    <sheet name="様式2（2of3）（全系統の集計表)" sheetId="65" r:id="rId2"/>
    <sheet name="様式２（2of3）（系統ごとの集計表） " sheetId="63" r:id="rId3"/>
    <sheet name="様式２（2of3）（型式ごとの計算シート）" sheetId="71" r:id="rId4"/>
    <sheet name="様式2（別添1）" sheetId="66" r:id="rId5"/>
    <sheet name="様式2（別添２）" sheetId="72" r:id="rId6"/>
    <sheet name="様式２（3of3）A" sheetId="61" r:id="rId7"/>
    <sheet name="様式２（3of3）B" sheetId="70" r:id="rId8"/>
    <sheet name="応募申請 様式3" sheetId="57" r:id="rId9"/>
  </sheets>
  <definedNames>
    <definedName name="_xlnm._FilterDatabase" localSheetId="2" hidden="1">'様式２（2of3）（系統ごとの集計表） '!$A$3:$F$13</definedName>
    <definedName name="_xlnm._FilterDatabase" localSheetId="1" hidden="1">'様式2（2of3）（全系統の集計表)'!$A$3:$F$8</definedName>
    <definedName name="_xlnm.Print_Area" localSheetId="0">'応募申請 様式2（1of3）'!$A$1:$G$50</definedName>
    <definedName name="_xlnm.Print_Area" localSheetId="8">'応募申請 様式3'!$A$1:$P$56</definedName>
    <definedName name="_xlnm.Print_Area" localSheetId="3">'様式２（2of3）（型式ごとの計算シート）'!$A$1:$I$39</definedName>
    <definedName name="_xlnm.Print_Area" localSheetId="2">'様式２（2of3）（系統ごとの集計表） '!$A$1:$I$23</definedName>
    <definedName name="_xlnm.Print_Area" localSheetId="1">'様式2（2of3）（全系統の集計表)'!$A$1:$E$19</definedName>
    <definedName name="_xlnm.Print_Area" localSheetId="6">'様式２（3of3）A'!$A$1:$B$47</definedName>
    <definedName name="_xlnm.Print_Area" localSheetId="5">'様式2（別添２）'!$A$1:$F$37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71" l="1"/>
  <c r="B51" i="72"/>
  <c r="B57" i="72"/>
  <c r="B52" i="72"/>
  <c r="J57" i="72"/>
  <c r="D57" i="72"/>
  <c r="I57" i="72"/>
  <c r="C57" i="72"/>
  <c r="E57" i="72"/>
  <c r="B58" i="72"/>
  <c r="J58" i="72"/>
  <c r="D58" i="72"/>
  <c r="I58" i="72"/>
  <c r="C58" i="72"/>
  <c r="E58" i="72"/>
  <c r="B59" i="72"/>
  <c r="J59" i="72"/>
  <c r="D59" i="72"/>
  <c r="I59" i="72"/>
  <c r="C59" i="72"/>
  <c r="E59" i="72"/>
  <c r="B60" i="72"/>
  <c r="J60" i="72"/>
  <c r="D60" i="72"/>
  <c r="I60" i="72"/>
  <c r="C60" i="72"/>
  <c r="E60" i="72"/>
  <c r="B61" i="72"/>
  <c r="J61" i="72"/>
  <c r="D61" i="72"/>
  <c r="I61" i="72"/>
  <c r="C61" i="72"/>
  <c r="E61" i="72"/>
  <c r="B62" i="72"/>
  <c r="J62" i="72"/>
  <c r="D62" i="72"/>
  <c r="I62" i="72"/>
  <c r="C62" i="72"/>
  <c r="E62" i="72"/>
  <c r="B63" i="72"/>
  <c r="J63" i="72"/>
  <c r="D63" i="72"/>
  <c r="I63" i="72"/>
  <c r="C63" i="72"/>
  <c r="E63" i="72"/>
  <c r="B64" i="72"/>
  <c r="J64" i="72"/>
  <c r="D64" i="72"/>
  <c r="I64" i="72"/>
  <c r="C64" i="72"/>
  <c r="E64" i="72"/>
  <c r="B65" i="72"/>
  <c r="J65" i="72"/>
  <c r="D65" i="72"/>
  <c r="I65" i="72"/>
  <c r="C65" i="72"/>
  <c r="E65" i="72"/>
  <c r="B66" i="72"/>
  <c r="J66" i="72"/>
  <c r="D66" i="72"/>
  <c r="I66" i="72"/>
  <c r="C66" i="72"/>
  <c r="E66" i="72"/>
  <c r="B67" i="72"/>
  <c r="J67" i="72"/>
  <c r="D67" i="72"/>
  <c r="I67" i="72"/>
  <c r="C67" i="72"/>
  <c r="E67" i="72"/>
  <c r="B68" i="72"/>
  <c r="J68" i="72"/>
  <c r="D68" i="72"/>
  <c r="I68" i="72"/>
  <c r="C68" i="72"/>
  <c r="E68" i="72"/>
  <c r="E69" i="72"/>
  <c r="B55" i="72"/>
  <c r="H68" i="72"/>
  <c r="G68" i="72"/>
  <c r="H67" i="72"/>
  <c r="G67" i="72"/>
  <c r="H66" i="72"/>
  <c r="G66" i="72"/>
  <c r="H65" i="72"/>
  <c r="G65" i="72"/>
  <c r="H64" i="72"/>
  <c r="G64" i="72"/>
  <c r="H63" i="72"/>
  <c r="G63" i="72"/>
  <c r="H62" i="72"/>
  <c r="G62" i="72"/>
  <c r="H61" i="72"/>
  <c r="G61" i="72"/>
  <c r="H60" i="72"/>
  <c r="G60" i="72"/>
  <c r="H59" i="72"/>
  <c r="G59" i="72"/>
  <c r="H58" i="72"/>
  <c r="G58" i="72"/>
  <c r="H57" i="72"/>
  <c r="G57" i="72"/>
  <c r="B54" i="72"/>
  <c r="B53" i="72"/>
  <c r="C18" i="72"/>
  <c r="B35" i="72"/>
  <c r="D20" i="72"/>
  <c r="D21" i="72"/>
  <c r="D22" i="72"/>
  <c r="D23" i="72"/>
  <c r="D24" i="72"/>
  <c r="D25" i="72"/>
  <c r="D26" i="72"/>
  <c r="D27" i="72"/>
  <c r="D28" i="72"/>
  <c r="D29" i="72"/>
  <c r="D30" i="72"/>
  <c r="D31" i="72"/>
  <c r="D32" i="72"/>
  <c r="B15" i="72"/>
  <c r="N91" i="71"/>
  <c r="U109" i="71"/>
  <c r="T109" i="71"/>
  <c r="O109" i="71"/>
  <c r="N109" i="71"/>
  <c r="U108" i="71"/>
  <c r="T108" i="71"/>
  <c r="O108" i="71"/>
  <c r="N108" i="71"/>
  <c r="U107" i="71"/>
  <c r="T107" i="71"/>
  <c r="O107" i="71"/>
  <c r="N107" i="71"/>
  <c r="U106" i="71"/>
  <c r="T106" i="71"/>
  <c r="O106" i="71"/>
  <c r="N106" i="71"/>
  <c r="U105" i="71"/>
  <c r="T105" i="71"/>
  <c r="O105" i="71"/>
  <c r="N105" i="71"/>
  <c r="U104" i="71"/>
  <c r="T104" i="71"/>
  <c r="O104" i="71"/>
  <c r="N104" i="71"/>
  <c r="U103" i="71"/>
  <c r="T103" i="71"/>
  <c r="O103" i="71"/>
  <c r="N103" i="71"/>
  <c r="M91" i="71"/>
  <c r="O96" i="71"/>
  <c r="O91" i="71"/>
  <c r="T91" i="71"/>
  <c r="V91" i="71"/>
  <c r="S91" i="71"/>
  <c r="U91" i="71"/>
  <c r="R91" i="71"/>
  <c r="F21" i="71"/>
  <c r="F23" i="71"/>
  <c r="F25" i="71"/>
  <c r="D21" i="71"/>
  <c r="D23" i="71"/>
  <c r="D25" i="71"/>
  <c r="F34" i="71"/>
  <c r="F30" i="71"/>
  <c r="D27" i="71"/>
  <c r="D29" i="71"/>
  <c r="F36" i="71"/>
  <c r="F38" i="71"/>
  <c r="E18" i="71"/>
  <c r="E19" i="71"/>
  <c r="E21" i="71"/>
  <c r="E22" i="71"/>
  <c r="E10" i="71"/>
  <c r="E23" i="71"/>
  <c r="E25" i="71"/>
  <c r="E34" i="71"/>
  <c r="E26" i="71"/>
  <c r="E27" i="71"/>
  <c r="E28" i="71"/>
  <c r="E29" i="71"/>
  <c r="E30" i="71"/>
  <c r="E36" i="71"/>
  <c r="E38" i="71"/>
  <c r="D38" i="71"/>
  <c r="D36" i="71"/>
  <c r="D34" i="71"/>
  <c r="F27" i="71"/>
  <c r="E17" i="71"/>
  <c r="E16" i="71"/>
  <c r="E15" i="71"/>
  <c r="E13" i="71"/>
  <c r="E12" i="71"/>
  <c r="E11" i="71"/>
  <c r="E9" i="71"/>
  <c r="E21" i="63"/>
  <c r="D21" i="63"/>
  <c r="E16" i="65"/>
  <c r="D16" i="65"/>
  <c r="E14" i="65"/>
  <c r="E12" i="65"/>
  <c r="D14" i="65"/>
  <c r="D12" i="65"/>
  <c r="C17" i="63"/>
  <c r="E19" i="63"/>
  <c r="E17" i="63"/>
  <c r="D17" i="63"/>
  <c r="D29" i="57"/>
  <c r="G44" i="60"/>
  <c r="C38" i="57"/>
  <c r="J37" i="57"/>
  <c r="J36" i="57"/>
  <c r="J35" i="57"/>
  <c r="J34" i="57"/>
  <c r="C20" i="66"/>
  <c r="B20" i="66"/>
  <c r="C19" i="66"/>
  <c r="B19" i="66"/>
  <c r="D13" i="66"/>
  <c r="H13" i="66"/>
  <c r="D20" i="66"/>
  <c r="H20" i="66"/>
  <c r="D12" i="66"/>
  <c r="H12" i="66"/>
  <c r="D19" i="66"/>
  <c r="H19" i="66"/>
  <c r="J38" i="57"/>
  <c r="C12" i="65"/>
  <c r="C16" i="65"/>
  <c r="C14" i="65"/>
  <c r="D19" i="63"/>
  <c r="C19" i="63"/>
  <c r="C21"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yourname</author>
    <author>宍戸 亮介</author>
  </authors>
  <commentList>
    <comment ref="C4" authorId="0" shapeId="0" xr:uid="{00000000-0006-0000-0000-000001000000}">
      <text>
        <r>
          <rPr>
            <sz val="9"/>
            <color indexed="81"/>
            <rFont val="ＭＳ Ｐゴシック"/>
            <family val="3"/>
            <charset val="128"/>
          </rPr>
          <t>※</t>
        </r>
        <r>
          <rPr>
            <i/>
            <sz val="9"/>
            <color indexed="81"/>
            <rFont val="ＭＳ Ｐゴシック"/>
            <family val="3"/>
            <charset val="128"/>
          </rPr>
          <t>申請する</t>
        </r>
        <r>
          <rPr>
            <b/>
            <i/>
            <u/>
            <sz val="9"/>
            <color indexed="81"/>
            <rFont val="ＭＳ Ｐゴシック"/>
            <family val="3"/>
            <charset val="128"/>
          </rPr>
          <t>事業の内容が判断できる分かりやすい「事業名称」</t>
        </r>
        <r>
          <rPr>
            <b/>
            <i/>
            <sz val="9"/>
            <color indexed="81"/>
            <rFont val="ＭＳ Ｐゴシック"/>
            <family val="3"/>
            <charset val="128"/>
          </rPr>
          <t>を記載</t>
        </r>
        <r>
          <rPr>
            <i/>
            <sz val="9"/>
            <color indexed="81"/>
            <rFont val="ＭＳ Ｐゴシック"/>
            <family val="3"/>
            <charset val="128"/>
          </rPr>
          <t>してください。</t>
        </r>
        <r>
          <rPr>
            <b/>
            <i/>
            <sz val="9"/>
            <color indexed="81"/>
            <rFont val="ＭＳ Ｐゴシック"/>
            <family val="3"/>
            <charset val="128"/>
          </rPr>
          <t xml:space="preserve">
</t>
        </r>
        <r>
          <rPr>
            <i/>
            <sz val="9"/>
            <color indexed="81"/>
            <rFont val="ＭＳ Ｐゴシック"/>
            <family val="3"/>
            <charset val="128"/>
          </rPr>
          <t>〖記載例〗
　・△△事業所 冷凍冷蔵倉庫冷却設備 更新工事
　・△△工場 ◇◇製造ライン フリーザー設備 新設工事
　・△△店 冷凍冷蔵ショーケース他 改修工事　　 等々</t>
        </r>
      </text>
    </comment>
    <comment ref="C15" authorId="0" shapeId="0" xr:uid="{00000000-0006-0000-0000-000002000000}">
      <text>
        <r>
          <rPr>
            <sz val="9"/>
            <color indexed="81"/>
            <rFont val="ＭＳ Ｐゴシック"/>
            <family val="3"/>
            <charset val="128"/>
          </rPr>
          <t>※</t>
        </r>
        <r>
          <rPr>
            <i/>
            <sz val="9"/>
            <color indexed="81"/>
            <rFont val="ＭＳ Ｐゴシック"/>
            <family val="3"/>
            <charset val="128"/>
          </rPr>
          <t>申請する</t>
        </r>
        <r>
          <rPr>
            <b/>
            <i/>
            <u/>
            <sz val="9"/>
            <color indexed="81"/>
            <rFont val="ＭＳ Ｐゴシック"/>
            <family val="3"/>
            <charset val="128"/>
          </rPr>
          <t>事業の窓口となる「担当者」</t>
        </r>
        <r>
          <rPr>
            <b/>
            <i/>
            <sz val="9"/>
            <color indexed="81"/>
            <rFont val="ＭＳ Ｐゴシック"/>
            <family val="3"/>
            <charset val="128"/>
          </rPr>
          <t>を記載</t>
        </r>
        <r>
          <rPr>
            <i/>
            <sz val="9"/>
            <color indexed="81"/>
            <rFont val="ＭＳ Ｐゴシック"/>
            <family val="3"/>
            <charset val="128"/>
          </rPr>
          <t>してください。</t>
        </r>
        <r>
          <rPr>
            <b/>
            <i/>
            <sz val="9"/>
            <color indexed="81"/>
            <rFont val="ＭＳ Ｐゴシック"/>
            <family val="3"/>
            <charset val="128"/>
          </rPr>
          <t xml:space="preserve">
　⇒</t>
        </r>
        <r>
          <rPr>
            <i/>
            <sz val="9"/>
            <color indexed="81"/>
            <rFont val="ＭＳ Ｐゴシック"/>
            <family val="3"/>
            <charset val="128"/>
          </rPr>
          <t>極力、「事業実施責任者」や「経理責任者」の方とは異なる方を記入してください。</t>
        </r>
      </text>
    </comment>
    <comment ref="C36" authorId="1" shapeId="0" xr:uid="{8BFFB6EF-9ADB-47A8-959D-BB14250A8EE8}">
      <text>
        <r>
          <rPr>
            <b/>
            <sz val="9"/>
            <color indexed="81"/>
            <rFont val="MS P ゴシック"/>
            <family val="3"/>
            <charset val="128"/>
          </rPr>
          <t>単年度事業か複数年度事業かを選択してください。</t>
        </r>
      </text>
    </comment>
    <comment ref="F45" authorId="0" shapeId="0" xr:uid="{00000000-0006-0000-0000-000004000000}">
      <text>
        <r>
          <rPr>
            <sz val="9"/>
            <color indexed="81"/>
            <rFont val="ＭＳ Ｐゴシック"/>
            <family val="3"/>
            <charset val="128"/>
          </rPr>
          <t>※</t>
        </r>
        <r>
          <rPr>
            <i/>
            <sz val="9"/>
            <color indexed="81"/>
            <rFont val="ＭＳ Ｐゴシック"/>
            <family val="3"/>
            <charset val="128"/>
          </rPr>
          <t>導入する脱炭素型自然冷媒機器の</t>
        </r>
        <r>
          <rPr>
            <b/>
            <i/>
            <u/>
            <sz val="9"/>
            <color indexed="81"/>
            <rFont val="ＭＳ Ｐゴシック"/>
            <family val="3"/>
            <charset val="128"/>
          </rPr>
          <t>法定耐用年数</t>
        </r>
        <r>
          <rPr>
            <i/>
            <sz val="9"/>
            <color indexed="81"/>
            <rFont val="ＭＳ Ｐゴシック"/>
            <family val="3"/>
            <charset val="128"/>
          </rPr>
          <t>を記載し、根拠資料を添付してください。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1" authorId="0" shapeId="0" xr:uid="{E0D53E33-5403-471E-9369-96FAB6D0752D}">
      <text>
        <r>
          <rPr>
            <b/>
            <sz val="9"/>
            <color indexed="81"/>
            <rFont val="MS P ゴシック"/>
            <family val="3"/>
            <charset val="128"/>
          </rPr>
          <t>同一系統内で異なる冷凍能力を有する冷凍機を選定する場合は、
冷却負荷を冷凍能力毎に按分するなどして記入してください。
なお、系統ごとの冷却負荷や冷凍能力の集計は、様式2（2/3）（系統ごとの集計表）に集計してください。</t>
        </r>
      </text>
    </comment>
    <comment ref="N91" authorId="0" shapeId="0" xr:uid="{2DE44585-8F56-4A4B-867F-2219A7057D46}">
      <text>
        <r>
          <rPr>
            <b/>
            <sz val="10"/>
            <color indexed="81"/>
            <rFont val="MS P ゴシック"/>
            <family val="3"/>
            <charset val="128"/>
          </rPr>
          <t>‐65℃よりも低温
　10℃よりも高温
の場合は、自動計算されません</t>
        </r>
      </text>
    </comment>
    <comment ref="O91" authorId="0" shapeId="0" xr:uid="{F75B4A14-541E-4EDE-B2A8-272F642F9A89}">
      <text>
        <r>
          <rPr>
            <b/>
            <sz val="10"/>
            <color indexed="81"/>
            <rFont val="MS P ゴシック"/>
            <family val="3"/>
            <charset val="128"/>
          </rPr>
          <t>冷凍能力0.0kW以下
冷凍能力500kW超
以上の条件は自動計算されません。</t>
        </r>
      </text>
    </comment>
    <comment ref="O96" authorId="0" shapeId="0" xr:uid="{F582BA05-B8CD-4BA8-87B0-DDA0DE570C49}">
      <text>
        <r>
          <rPr>
            <b/>
            <sz val="10"/>
            <color indexed="81"/>
            <rFont val="MS P ゴシック"/>
            <family val="3"/>
            <charset val="128"/>
          </rPr>
          <t>空冷式・水冷式を選択。
蒸発式・その他は
出力無し。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26D029C5-BC2F-4FE5-9A40-188EBAF2F053}">
      <text>
        <r>
          <rPr>
            <sz val="9"/>
            <color indexed="81"/>
            <rFont val="MS P ゴシック"/>
            <family val="3"/>
            <charset val="128"/>
          </rPr>
          <t>冷蔵倉庫、食品工場のいずれかを選択してください。</t>
        </r>
      </text>
    </comment>
    <comment ref="F2" authorId="0" shapeId="0" xr:uid="{89EDCD38-A209-4449-810D-E01A83A92CF7}">
      <text>
        <r>
          <rPr>
            <sz val="9"/>
            <color indexed="81"/>
            <rFont val="MS P ゴシック"/>
            <family val="3"/>
            <charset val="128"/>
          </rPr>
          <t>脱炭素型自然冷媒機器または
比較対象フロン冷媒機器のいずれかを選択してください。</t>
        </r>
      </text>
    </comment>
    <comment ref="D11" authorId="0" shapeId="0" xr:uid="{32CF96F7-F8B9-44C0-8793-A3AF91A631F2}">
      <text>
        <r>
          <rPr>
            <b/>
            <sz val="9"/>
            <color indexed="81"/>
            <rFont val="MS P ゴシック"/>
            <family val="3"/>
            <charset val="128"/>
          </rPr>
          <t>冷却負荷（同一系統の合計値）（kW）または冷却負荷の按分値（kW）のいずれかを選択してください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宍戸 亮介</author>
    <author xml:space="preserve"> </author>
  </authors>
  <commentList>
    <comment ref="J5" authorId="0" shapeId="0" xr:uid="{FE36FC58-0E1A-45FC-9CB0-1FB06813570E}">
      <text>
        <r>
          <rPr>
            <b/>
            <sz val="9"/>
            <color indexed="81"/>
            <rFont val="MS P ゴシック"/>
            <family val="3"/>
            <charset val="128"/>
          </rPr>
          <t>補助事業期間を選択してください。
複数年度事業の場合、事業全体の経費合計と、
１年目／２年目のそれぞれの経費について作成してください。（計３枚）</t>
        </r>
      </text>
    </comment>
    <comment ref="K18" authorId="0" shapeId="0" xr:uid="{8F5F7893-5DBF-4223-A7E7-F14A8006AE25}">
      <text>
        <r>
          <rPr>
            <b/>
            <sz val="9"/>
            <color indexed="81"/>
            <rFont val="MS P ゴシック"/>
            <family val="3"/>
            <charset val="128"/>
          </rPr>
          <t>該当の有無について
選択してください。</t>
        </r>
      </text>
    </comment>
    <comment ref="A44" authorId="1" shapeId="0" xr:uid="{00000000-0006-0000-0500-000003000000}">
      <text>
        <r>
          <rPr>
            <i/>
            <sz val="9"/>
            <color indexed="81"/>
            <rFont val="ＭＳ Ｐゴシック"/>
            <family val="3"/>
            <charset val="128"/>
          </rPr>
          <t>※様式２実施計画書（1/3）の「導入する自然冷媒冷凍等装置の概要、使用冷媒、方式及び台数と対応するように整理してください。」</t>
        </r>
      </text>
    </comment>
  </commentList>
</comments>
</file>

<file path=xl/sharedStrings.xml><?xml version="1.0" encoding="utf-8"?>
<sst xmlns="http://schemas.openxmlformats.org/spreadsheetml/2006/main" count="696" uniqueCount="484">
  <si>
    <t>冷却負荷</t>
    <rPh sb="0" eb="2">
      <t>レイキャク</t>
    </rPh>
    <rPh sb="2" eb="4">
      <t>フカ</t>
    </rPh>
    <phoneticPr fontId="3"/>
  </si>
  <si>
    <t>冷却温度</t>
    <rPh sb="0" eb="2">
      <t>レイキャク</t>
    </rPh>
    <rPh sb="2" eb="4">
      <t>オンド</t>
    </rPh>
    <phoneticPr fontId="3"/>
  </si>
  <si>
    <t>冷媒</t>
    <rPh sb="0" eb="2">
      <t>レイバイ</t>
    </rPh>
    <phoneticPr fontId="3"/>
  </si>
  <si>
    <t/>
  </si>
  <si>
    <t>冷凍能力</t>
    <rPh sb="0" eb="2">
      <t>レイトウ</t>
    </rPh>
    <rPh sb="2" eb="4">
      <t>ノウリョク</t>
    </rPh>
    <phoneticPr fontId="3"/>
  </si>
  <si>
    <t>CO2削減量</t>
    <rPh sb="3" eb="6">
      <t>サクゲンリョウ</t>
    </rPh>
    <phoneticPr fontId="3"/>
  </si>
  <si>
    <t>＜冷媒表＞</t>
    <rPh sb="1" eb="3">
      <t>レイバイ</t>
    </rPh>
    <rPh sb="3" eb="4">
      <t>ヒョウ</t>
    </rPh>
    <phoneticPr fontId="3"/>
  </si>
  <si>
    <t>※使用冷媒が下記の一覧表にない場合は、冷媒名及びＧＷＰを該当する表の空欄に記入してください。</t>
    <rPh sb="1" eb="3">
      <t>シヨウ</t>
    </rPh>
    <rPh sb="3" eb="5">
      <t>レイバイ</t>
    </rPh>
    <rPh sb="6" eb="8">
      <t>カキ</t>
    </rPh>
    <rPh sb="9" eb="11">
      <t>イチラン</t>
    </rPh>
    <rPh sb="11" eb="12">
      <t>ヒョウ</t>
    </rPh>
    <rPh sb="15" eb="17">
      <t>バアイ</t>
    </rPh>
    <rPh sb="19" eb="21">
      <t>レイバイ</t>
    </rPh>
    <rPh sb="21" eb="22">
      <t>メイ</t>
    </rPh>
    <rPh sb="22" eb="23">
      <t>オヨ</t>
    </rPh>
    <rPh sb="28" eb="30">
      <t>ガイトウ</t>
    </rPh>
    <rPh sb="32" eb="33">
      <t>ヒョウ</t>
    </rPh>
    <rPh sb="34" eb="36">
      <t>クウラン</t>
    </rPh>
    <rPh sb="37" eb="39">
      <t>キニュウ</t>
    </rPh>
    <phoneticPr fontId="3"/>
  </si>
  <si>
    <t>冷媒（自然冷媒）</t>
    <rPh sb="0" eb="2">
      <t>レイバイ</t>
    </rPh>
    <rPh sb="3" eb="5">
      <t>シゼン</t>
    </rPh>
    <rPh sb="5" eb="7">
      <t>レイバイ</t>
    </rPh>
    <phoneticPr fontId="3"/>
  </si>
  <si>
    <t>冷媒（比較対象）</t>
    <rPh sb="0" eb="2">
      <t>レイバイ</t>
    </rPh>
    <rPh sb="3" eb="5">
      <t>ヒカク</t>
    </rPh>
    <rPh sb="5" eb="7">
      <t>タイショウ</t>
    </rPh>
    <phoneticPr fontId="3"/>
  </si>
  <si>
    <t>冷媒（既存）</t>
    <rPh sb="0" eb="2">
      <t>レイバイ</t>
    </rPh>
    <rPh sb="3" eb="5">
      <t>キゾン</t>
    </rPh>
    <phoneticPr fontId="3"/>
  </si>
  <si>
    <t>空気</t>
    <rPh sb="0" eb="2">
      <t>クウキ</t>
    </rPh>
    <phoneticPr fontId="3"/>
  </si>
  <si>
    <t>事業の効果</t>
    <rPh sb="0" eb="2">
      <t>ジギョウ</t>
    </rPh>
    <rPh sb="3" eb="5">
      <t>コウカ</t>
    </rPh>
    <phoneticPr fontId="3"/>
  </si>
  <si>
    <t>代表事業者</t>
    <rPh sb="0" eb="2">
      <t>ダイヒョウ</t>
    </rPh>
    <rPh sb="2" eb="5">
      <t>ジギョウシャ</t>
    </rPh>
    <phoneticPr fontId="3"/>
  </si>
  <si>
    <t>事業実施責任者</t>
    <rPh sb="0" eb="2">
      <t>ジギョウ</t>
    </rPh>
    <rPh sb="2" eb="4">
      <t>ジッシ</t>
    </rPh>
    <rPh sb="4" eb="7">
      <t>セキニンシャ</t>
    </rPh>
    <phoneticPr fontId="3"/>
  </si>
  <si>
    <t>氏名</t>
    <rPh sb="0" eb="2">
      <t>シメイ</t>
    </rPh>
    <phoneticPr fontId="3"/>
  </si>
  <si>
    <t>電話番号</t>
    <rPh sb="0" eb="2">
      <t>デンワ</t>
    </rPh>
    <rPh sb="2" eb="4">
      <t>バンゴウ</t>
    </rPh>
    <phoneticPr fontId="3"/>
  </si>
  <si>
    <t>経理責任者</t>
    <rPh sb="0" eb="2">
      <t>ケイリ</t>
    </rPh>
    <rPh sb="2" eb="5">
      <t>セキニンシャ</t>
    </rPh>
    <phoneticPr fontId="3"/>
  </si>
  <si>
    <t>事業の名称</t>
    <rPh sb="0" eb="2">
      <t>ジギョウ</t>
    </rPh>
    <rPh sb="3" eb="5">
      <t>メイショウ</t>
    </rPh>
    <phoneticPr fontId="3"/>
  </si>
  <si>
    <t>所属機関名・部局・役職名</t>
    <rPh sb="0" eb="2">
      <t>ショゾク</t>
    </rPh>
    <rPh sb="2" eb="5">
      <t>キカンメイ</t>
    </rPh>
    <rPh sb="6" eb="8">
      <t>ブキョク</t>
    </rPh>
    <rPh sb="9" eb="12">
      <t>ヤクショクメイ</t>
    </rPh>
    <phoneticPr fontId="3"/>
  </si>
  <si>
    <t>FAX番号</t>
    <rPh sb="3" eb="5">
      <t>バンゴウ</t>
    </rPh>
    <phoneticPr fontId="3"/>
  </si>
  <si>
    <t>所在地</t>
    <rPh sb="0" eb="3">
      <t>ショザイチ</t>
    </rPh>
    <phoneticPr fontId="3"/>
  </si>
  <si>
    <t>CO2削減効果計算書による削減量を記入
計算書が複数の場合は、合計量を記入のこと。</t>
    <rPh sb="3" eb="5">
      <t>サクゲン</t>
    </rPh>
    <rPh sb="5" eb="7">
      <t>コウカ</t>
    </rPh>
    <rPh sb="7" eb="10">
      <t>ケイサンショ</t>
    </rPh>
    <rPh sb="13" eb="16">
      <t>サクゲンリョウ</t>
    </rPh>
    <rPh sb="17" eb="19">
      <t>キニュウ</t>
    </rPh>
    <rPh sb="20" eb="23">
      <t>ケイサンショ</t>
    </rPh>
    <rPh sb="24" eb="26">
      <t>フクスウ</t>
    </rPh>
    <rPh sb="27" eb="29">
      <t>バアイ</t>
    </rPh>
    <rPh sb="31" eb="33">
      <t>ゴウケイ</t>
    </rPh>
    <rPh sb="33" eb="34">
      <t>リョウ</t>
    </rPh>
    <rPh sb="35" eb="37">
      <t>キニュウ</t>
    </rPh>
    <phoneticPr fontId="3"/>
  </si>
  <si>
    <t>記入要領</t>
    <rPh sb="0" eb="2">
      <t>キニュウ</t>
    </rPh>
    <rPh sb="2" eb="4">
      <t>ヨウリョウ</t>
    </rPh>
    <phoneticPr fontId="3"/>
  </si>
  <si>
    <t>記入事項・用語</t>
    <rPh sb="0" eb="2">
      <t>キニュウ</t>
    </rPh>
    <rPh sb="2" eb="4">
      <t>ジコウ</t>
    </rPh>
    <rPh sb="5" eb="7">
      <t>ヨウゴ</t>
    </rPh>
    <phoneticPr fontId="3"/>
  </si>
  <si>
    <t>説明</t>
    <rPh sb="0" eb="2">
      <t>セツメイ</t>
    </rPh>
    <phoneticPr fontId="3"/>
  </si>
  <si>
    <t>法人等の名称</t>
    <rPh sb="0" eb="2">
      <t>ホウジン</t>
    </rPh>
    <rPh sb="2" eb="3">
      <t>ナド</t>
    </rPh>
    <rPh sb="4" eb="6">
      <t>メイショウ</t>
    </rPh>
    <phoneticPr fontId="3"/>
  </si>
  <si>
    <t>名称</t>
    <rPh sb="0" eb="2">
      <t>メイショウ</t>
    </rPh>
    <phoneticPr fontId="3"/>
  </si>
  <si>
    <t>水</t>
    <rPh sb="0" eb="1">
      <t>ミズ</t>
    </rPh>
    <phoneticPr fontId="3"/>
  </si>
  <si>
    <r>
      <t>冷媒の地球温暖化係数（100年値）を記入してください。ただし、二元冷凍等装置等、冷媒（又はブライン）を複数用いる場合は、地球温暖化係数の大きい方の値で代表させてください。</t>
    </r>
    <r>
      <rPr>
        <sz val="11"/>
        <rFont val="ＭＳ Ｐゴシック"/>
        <family val="3"/>
        <charset val="128"/>
      </rPr>
      <t/>
    </r>
    <rPh sb="0" eb="2">
      <t>レイバイ</t>
    </rPh>
    <rPh sb="3" eb="5">
      <t>チキュウ</t>
    </rPh>
    <rPh sb="5" eb="8">
      <t>オンダンカ</t>
    </rPh>
    <rPh sb="8" eb="10">
      <t>ケイスウ</t>
    </rPh>
    <rPh sb="14" eb="15">
      <t>ネン</t>
    </rPh>
    <rPh sb="15" eb="16">
      <t>チ</t>
    </rPh>
    <rPh sb="18" eb="20">
      <t>キニュウ</t>
    </rPh>
    <rPh sb="31" eb="32">
      <t>ニ</t>
    </rPh>
    <rPh sb="32" eb="33">
      <t>ゲン</t>
    </rPh>
    <rPh sb="33" eb="35">
      <t>レイトウ</t>
    </rPh>
    <rPh sb="35" eb="36">
      <t>トウ</t>
    </rPh>
    <rPh sb="36" eb="38">
      <t>ソウチ</t>
    </rPh>
    <rPh sb="38" eb="39">
      <t>トウ</t>
    </rPh>
    <rPh sb="40" eb="42">
      <t>レイバイ</t>
    </rPh>
    <rPh sb="43" eb="44">
      <t>マタ</t>
    </rPh>
    <rPh sb="51" eb="53">
      <t>フクスウ</t>
    </rPh>
    <rPh sb="53" eb="54">
      <t>モチ</t>
    </rPh>
    <rPh sb="56" eb="58">
      <t>バアイ</t>
    </rPh>
    <rPh sb="60" eb="62">
      <t>チキュウ</t>
    </rPh>
    <rPh sb="62" eb="65">
      <t>オンダンカ</t>
    </rPh>
    <rPh sb="65" eb="67">
      <t>ケイスウ</t>
    </rPh>
    <rPh sb="68" eb="69">
      <t>オオ</t>
    </rPh>
    <rPh sb="71" eb="72">
      <t>ホウ</t>
    </rPh>
    <rPh sb="73" eb="74">
      <t>アタイ</t>
    </rPh>
    <rPh sb="75" eb="77">
      <t>ダイヒョウ</t>
    </rPh>
    <phoneticPr fontId="3"/>
  </si>
  <si>
    <t>e-mail</t>
    <phoneticPr fontId="3"/>
  </si>
  <si>
    <t>ｔ</t>
    <phoneticPr fontId="3"/>
  </si>
  <si>
    <t>（イ）－（ア）</t>
    <phoneticPr fontId="3"/>
  </si>
  <si>
    <t>t</t>
    <phoneticPr fontId="3"/>
  </si>
  <si>
    <t>％</t>
    <phoneticPr fontId="3"/>
  </si>
  <si>
    <t>kgCO2/kWh</t>
    <phoneticPr fontId="3"/>
  </si>
  <si>
    <t>kWh</t>
    <phoneticPr fontId="3"/>
  </si>
  <si>
    <t>hrs/ｙ</t>
    <phoneticPr fontId="3"/>
  </si>
  <si>
    <t>kW</t>
    <phoneticPr fontId="3"/>
  </si>
  <si>
    <t>℃</t>
    <phoneticPr fontId="3"/>
  </si>
  <si>
    <t>記入事項・用語</t>
    <rPh sb="0" eb="2">
      <t>キニュウ</t>
    </rPh>
    <rPh sb="2" eb="3">
      <t>コト</t>
    </rPh>
    <rPh sb="3" eb="4">
      <t>コウ</t>
    </rPh>
    <rPh sb="5" eb="7">
      <t>ヨウゴ</t>
    </rPh>
    <phoneticPr fontId="3"/>
  </si>
  <si>
    <t>＜所要経費の各記入欄＞</t>
    <rPh sb="1" eb="3">
      <t>ショヨウ</t>
    </rPh>
    <rPh sb="3" eb="5">
      <t>ケイヒ</t>
    </rPh>
    <rPh sb="6" eb="7">
      <t>カク</t>
    </rPh>
    <rPh sb="7" eb="10">
      <t>キニュウラン</t>
    </rPh>
    <phoneticPr fontId="3"/>
  </si>
  <si>
    <t>所要経費</t>
    <rPh sb="0" eb="2">
      <t>ショヨウ</t>
    </rPh>
    <rPh sb="2" eb="4">
      <t>ケイヒ</t>
    </rPh>
    <phoneticPr fontId="3"/>
  </si>
  <si>
    <t>(1)総事業費</t>
    <rPh sb="3" eb="4">
      <t>ソウ</t>
    </rPh>
    <rPh sb="4" eb="7">
      <t>ジギョウヒ</t>
    </rPh>
    <phoneticPr fontId="3"/>
  </si>
  <si>
    <t>(2)寄付金その他
　　の収入</t>
    <rPh sb="3" eb="6">
      <t>キフキン</t>
    </rPh>
    <rPh sb="8" eb="9">
      <t>タ</t>
    </rPh>
    <rPh sb="13" eb="15">
      <t>シュウニュウ</t>
    </rPh>
    <phoneticPr fontId="3"/>
  </si>
  <si>
    <t>(3)差引額
　　(1)－(2)</t>
    <rPh sb="3" eb="6">
      <t>サシヒキガク</t>
    </rPh>
    <phoneticPr fontId="3"/>
  </si>
  <si>
    <t>(1)総事業費（注１）</t>
    <rPh sb="3" eb="4">
      <t>ソウ</t>
    </rPh>
    <rPh sb="4" eb="7">
      <t>ジギョウヒ</t>
    </rPh>
    <rPh sb="8" eb="9">
      <t>チュウ</t>
    </rPh>
    <phoneticPr fontId="3"/>
  </si>
  <si>
    <t>(2)寄付金その他の収入</t>
    <rPh sb="3" eb="6">
      <t>キフキン</t>
    </rPh>
    <rPh sb="8" eb="9">
      <t>タ</t>
    </rPh>
    <rPh sb="10" eb="12">
      <t>シュウニュウ</t>
    </rPh>
    <phoneticPr fontId="3"/>
  </si>
  <si>
    <t>(3)差引額（注2）</t>
    <rPh sb="3" eb="6">
      <t>サシヒキガク</t>
    </rPh>
    <rPh sb="7" eb="8">
      <t>チュウ</t>
    </rPh>
    <phoneticPr fontId="3"/>
  </si>
  <si>
    <t>(1)から(2)を引いた差</t>
    <rPh sb="9" eb="10">
      <t>ヒ</t>
    </rPh>
    <rPh sb="12" eb="13">
      <t>サ</t>
    </rPh>
    <phoneticPr fontId="3"/>
  </si>
  <si>
    <t>＜補助対象経費支出予定額内訳＞</t>
    <rPh sb="1" eb="3">
      <t>ホジョ</t>
    </rPh>
    <rPh sb="3" eb="5">
      <t>タイショウ</t>
    </rPh>
    <rPh sb="5" eb="7">
      <t>ケイヒ</t>
    </rPh>
    <rPh sb="7" eb="9">
      <t>シシュツ</t>
    </rPh>
    <rPh sb="9" eb="12">
      <t>ヨテイガク</t>
    </rPh>
    <rPh sb="12" eb="14">
      <t>ウチワケ</t>
    </rPh>
    <phoneticPr fontId="3"/>
  </si>
  <si>
    <t>積算内訳の参考として見積書を添付してください。</t>
    <phoneticPr fontId="3"/>
  </si>
  <si>
    <t>＜購入予定の主な財産の内訳＞</t>
    <rPh sb="1" eb="3">
      <t>コウニュウ</t>
    </rPh>
    <rPh sb="3" eb="5">
      <t>ヨテイ</t>
    </rPh>
    <rPh sb="6" eb="7">
      <t>オモ</t>
    </rPh>
    <rPh sb="8" eb="10">
      <t>ザイサン</t>
    </rPh>
    <rPh sb="11" eb="13">
      <t>ウチワケ</t>
    </rPh>
    <phoneticPr fontId="3"/>
  </si>
  <si>
    <t>　5,000万円以下の金額に対して</t>
    <rPh sb="6" eb="8">
      <t>マンエン</t>
    </rPh>
    <rPh sb="8" eb="10">
      <t>イカ</t>
    </rPh>
    <rPh sb="11" eb="12">
      <t>キン</t>
    </rPh>
    <rPh sb="12" eb="13">
      <t>ガク</t>
    </rPh>
    <rPh sb="14" eb="15">
      <t>タイ</t>
    </rPh>
    <phoneticPr fontId="3"/>
  </si>
  <si>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3"/>
  </si>
  <si>
    <t>　5,000万円を超え１億円以下の金額に対して</t>
    <rPh sb="6" eb="8">
      <t>マンエン</t>
    </rPh>
    <rPh sb="9" eb="10">
      <t>コ</t>
    </rPh>
    <rPh sb="12" eb="14">
      <t>オクエン</t>
    </rPh>
    <rPh sb="14" eb="16">
      <t>イカ</t>
    </rPh>
    <rPh sb="17" eb="18">
      <t>キン</t>
    </rPh>
    <rPh sb="18" eb="19">
      <t>ガク</t>
    </rPh>
    <rPh sb="20" eb="21">
      <t>タイ</t>
    </rPh>
    <phoneticPr fontId="3"/>
  </si>
  <si>
    <t>　１億円を超える金額に対して</t>
    <rPh sb="2" eb="4">
      <t>オクエン</t>
    </rPh>
    <rPh sb="5" eb="6">
      <t>コ</t>
    </rPh>
    <rPh sb="8" eb="10">
      <t>キンガク</t>
    </rPh>
    <rPh sb="11" eb="12">
      <t>タイ</t>
    </rPh>
    <phoneticPr fontId="3"/>
  </si>
  <si>
    <t>Ｂ
比較対象
フロン冷媒機器</t>
    <rPh sb="2" eb="4">
      <t>ヒカク</t>
    </rPh>
    <rPh sb="4" eb="6">
      <t>タイショウ</t>
    </rPh>
    <rPh sb="10" eb="12">
      <t>レイバイ</t>
    </rPh>
    <phoneticPr fontId="3"/>
  </si>
  <si>
    <t>（注１）消費税の免税業者を除き、原則として消費税等相当額を除いて計算してください。
　正確には、仕入れに係る消費税等相当額を除く計算ですが、冷凍・冷蔵機器の導入事業は、通常他社に発注し、自社で施工等を行うことはないと考えられますので、全額「仕入れに係る」に相当すると考えられます。
　なお、仕入れに係る消費税等相当額は、消費税等の計算上、控除対象となりますが、課税業者が仕入れに当たって支払う消費税等の額を控除の対象とするため、その一部に補助金が入った場合、当該課税業者は消費税控除額における補助金対象額を国に返還していただく必要があります。
　したがって、はじめから消費税等相当額を除外して補助金額を計算すれば、返還も不要となります。</t>
    <rPh sb="70" eb="72">
      <t>レイトウ</t>
    </rPh>
    <rPh sb="73" eb="75">
      <t>レイゾウ</t>
    </rPh>
    <rPh sb="75" eb="77">
      <t>キキ</t>
    </rPh>
    <phoneticPr fontId="3"/>
  </si>
  <si>
    <t>様式２</t>
    <rPh sb="0" eb="2">
      <t>ヨウシキ</t>
    </rPh>
    <phoneticPr fontId="3"/>
  </si>
  <si>
    <t>様式３</t>
    <rPh sb="0" eb="2">
      <t>ヨウシキ</t>
    </rPh>
    <phoneticPr fontId="3"/>
  </si>
  <si>
    <r>
      <t>(5)</t>
    </r>
    <r>
      <rPr>
        <sz val="10.5"/>
        <rFont val="ＭＳ Ｐ明朝"/>
        <family val="1"/>
        <charset val="128"/>
      </rPr>
      <t>国庫補助基本予定額</t>
    </r>
    <r>
      <rPr>
        <sz val="11"/>
        <rFont val="ＭＳ Ｐ明朝"/>
        <family val="1"/>
        <charset val="128"/>
      </rPr>
      <t xml:space="preserve">
　　(3)と(4)を比較して
　　少ない方の額</t>
    </r>
    <rPh sb="9" eb="11">
      <t>ヨテイ</t>
    </rPh>
    <phoneticPr fontId="3"/>
  </si>
  <si>
    <t>(5)国庫補助基本予定額</t>
    <rPh sb="3" eb="5">
      <t>コッコ</t>
    </rPh>
    <rPh sb="5" eb="7">
      <t>ホジョ</t>
    </rPh>
    <rPh sb="7" eb="9">
      <t>キホン</t>
    </rPh>
    <rPh sb="9" eb="11">
      <t>ヨテイ</t>
    </rPh>
    <rPh sb="11" eb="12">
      <t>ガク</t>
    </rPh>
    <phoneticPr fontId="3"/>
  </si>
  <si>
    <t>(6)補助金所要予定額</t>
    <rPh sb="3" eb="6">
      <t>ホジョキン</t>
    </rPh>
    <rPh sb="6" eb="8">
      <t>ショヨウ</t>
    </rPh>
    <rPh sb="8" eb="10">
      <t>ヨテイ</t>
    </rPh>
    <rPh sb="10" eb="11">
      <t>ガク</t>
    </rPh>
    <phoneticPr fontId="3"/>
  </si>
  <si>
    <t>(3）と(4)を比較して少ない方の額</t>
    <rPh sb="8" eb="10">
      <t>ヒカク</t>
    </rPh>
    <rPh sb="12" eb="13">
      <t>スク</t>
    </rPh>
    <rPh sb="15" eb="16">
      <t>ホウ</t>
    </rPh>
    <rPh sb="17" eb="18">
      <t>ガク</t>
    </rPh>
    <phoneticPr fontId="3"/>
  </si>
  <si>
    <t>(4)補助対象経費
　　支出予定額</t>
    <rPh sb="3" eb="5">
      <t>ホジョ</t>
    </rPh>
    <rPh sb="5" eb="7">
      <t>タイショウ</t>
    </rPh>
    <rPh sb="7" eb="9">
      <t>ケイヒ</t>
    </rPh>
    <rPh sb="12" eb="14">
      <t>シシュツ</t>
    </rPh>
    <rPh sb="14" eb="16">
      <t>ヨテイ</t>
    </rPh>
    <rPh sb="16" eb="17">
      <t>ガク</t>
    </rPh>
    <phoneticPr fontId="3"/>
  </si>
  <si>
    <t>(4)補助対象経費支出予定額（注１）</t>
    <rPh sb="3" eb="5">
      <t>ホジョ</t>
    </rPh>
    <rPh sb="5" eb="7">
      <t>タイショウ</t>
    </rPh>
    <rPh sb="7" eb="9">
      <t>ケイヒ</t>
    </rPh>
    <rPh sb="9" eb="11">
      <t>シシュツ</t>
    </rPh>
    <rPh sb="11" eb="13">
      <t>ヨテイ</t>
    </rPh>
    <rPh sb="13" eb="14">
      <t>ガク</t>
    </rPh>
    <rPh sb="15" eb="16">
      <t>チュウ</t>
    </rPh>
    <phoneticPr fontId="3"/>
  </si>
  <si>
    <t>資本金</t>
    <rPh sb="0" eb="3">
      <t>シホンキン</t>
    </rPh>
    <phoneticPr fontId="3"/>
  </si>
  <si>
    <t>従業員数</t>
    <rPh sb="0" eb="3">
      <t>ジュウギョウイン</t>
    </rPh>
    <rPh sb="3" eb="4">
      <t>スウ</t>
    </rPh>
    <phoneticPr fontId="3"/>
  </si>
  <si>
    <t>基本的には、(4)補助対象経費支出予定額と同額にしてください。
同額にならない場合としては、補助の対象にならない工事等を同時に行う場合で、補助対象の事業費用と補助対象外の事業費用が分けられないような場合です。</t>
    <rPh sb="0" eb="3">
      <t>キホンテキ</t>
    </rPh>
    <rPh sb="15" eb="17">
      <t>シシュツ</t>
    </rPh>
    <rPh sb="17" eb="19">
      <t>ヨテイ</t>
    </rPh>
    <rPh sb="19" eb="20">
      <t>ガク</t>
    </rPh>
    <rPh sb="21" eb="23">
      <t>ドウガク</t>
    </rPh>
    <rPh sb="46" eb="48">
      <t>ホジョ</t>
    </rPh>
    <rPh sb="49" eb="51">
      <t>タイショウ</t>
    </rPh>
    <rPh sb="56" eb="58">
      <t>コウジ</t>
    </rPh>
    <rPh sb="58" eb="59">
      <t>トウ</t>
    </rPh>
    <rPh sb="60" eb="62">
      <t>ドウジ</t>
    </rPh>
    <rPh sb="63" eb="64">
      <t>オコナ</t>
    </rPh>
    <rPh sb="65" eb="67">
      <t>バアイ</t>
    </rPh>
    <rPh sb="69" eb="71">
      <t>ホジョ</t>
    </rPh>
    <rPh sb="71" eb="73">
      <t>タイショウ</t>
    </rPh>
    <rPh sb="74" eb="76">
      <t>ジギョウ</t>
    </rPh>
    <rPh sb="76" eb="78">
      <t>ヒヨウ</t>
    </rPh>
    <rPh sb="79" eb="81">
      <t>ホジョ</t>
    </rPh>
    <rPh sb="81" eb="84">
      <t>タイショウガイ</t>
    </rPh>
    <rPh sb="85" eb="87">
      <t>ジギョウ</t>
    </rPh>
    <rPh sb="87" eb="89">
      <t>ヒヨウ</t>
    </rPh>
    <rPh sb="90" eb="91">
      <t>ワ</t>
    </rPh>
    <rPh sb="99" eb="101">
      <t>バアイ</t>
    </rPh>
    <phoneticPr fontId="3"/>
  </si>
  <si>
    <t>裏面に記載の資料を添付してください。</t>
    <phoneticPr fontId="3"/>
  </si>
  <si>
    <t>共同事業者
※複数の事業者が共同で
応募する場合</t>
    <rPh sb="0" eb="2">
      <t>キョウドウ</t>
    </rPh>
    <rPh sb="2" eb="5">
      <t>ジギョウシャ</t>
    </rPh>
    <rPh sb="8" eb="10">
      <t>フクスウ</t>
    </rPh>
    <rPh sb="11" eb="13">
      <t>ジギョウ</t>
    </rPh>
    <rPh sb="13" eb="14">
      <t>シャ</t>
    </rPh>
    <rPh sb="15" eb="17">
      <t>キョウドウ</t>
    </rPh>
    <rPh sb="19" eb="21">
      <t>オウボ</t>
    </rPh>
    <rPh sb="23" eb="25">
      <t>バアイ</t>
    </rPh>
    <phoneticPr fontId="3"/>
  </si>
  <si>
    <t>R502</t>
    <phoneticPr fontId="3"/>
  </si>
  <si>
    <t>プロピレン</t>
    <phoneticPr fontId="3"/>
  </si>
  <si>
    <t>R22</t>
    <phoneticPr fontId="3"/>
  </si>
  <si>
    <t>R23</t>
    <phoneticPr fontId="3"/>
  </si>
  <si>
    <t>R22/R23</t>
    <phoneticPr fontId="3"/>
  </si>
  <si>
    <r>
      <t>（出典）日本フルオロカーボン協会のデータ一覧表から、ＧＷＰ１００年値を用いた。（気候変動に関する政府間パネル(IPCC)第</t>
    </r>
    <r>
      <rPr>
        <sz val="11"/>
        <color indexed="8"/>
        <rFont val="ＭＳ Ｐゴシック"/>
        <family val="3"/>
        <charset val="128"/>
      </rPr>
      <t>5</t>
    </r>
    <r>
      <rPr>
        <sz val="11"/>
        <color indexed="8"/>
        <rFont val="ＭＳ Ｐゴシック"/>
        <family val="3"/>
        <charset val="128"/>
      </rPr>
      <t>次評価報告による。）</t>
    </r>
    <rPh sb="1" eb="3">
      <t>シュッテン</t>
    </rPh>
    <rPh sb="4" eb="6">
      <t>ニホン</t>
    </rPh>
    <rPh sb="14" eb="16">
      <t>キョウカイ</t>
    </rPh>
    <rPh sb="20" eb="23">
      <t>イチランヒョウ</t>
    </rPh>
    <rPh sb="32" eb="33">
      <t>ネン</t>
    </rPh>
    <rPh sb="33" eb="34">
      <t>チ</t>
    </rPh>
    <rPh sb="35" eb="36">
      <t>モチ</t>
    </rPh>
    <rPh sb="40" eb="42">
      <t>キコウ</t>
    </rPh>
    <rPh sb="42" eb="44">
      <t>ヘンドウ</t>
    </rPh>
    <rPh sb="45" eb="46">
      <t>カン</t>
    </rPh>
    <rPh sb="48" eb="51">
      <t>セイフカン</t>
    </rPh>
    <rPh sb="60" eb="61">
      <t>ダイ</t>
    </rPh>
    <rPh sb="62" eb="63">
      <t>ジ</t>
    </rPh>
    <rPh sb="63" eb="65">
      <t>ヒョウカ</t>
    </rPh>
    <rPh sb="65" eb="67">
      <t>ホウコク</t>
    </rPh>
    <phoneticPr fontId="3"/>
  </si>
  <si>
    <t>GWP</t>
    <phoneticPr fontId="3"/>
  </si>
  <si>
    <t>NH3</t>
    <phoneticPr fontId="3"/>
  </si>
  <si>
    <t>R404A</t>
    <phoneticPr fontId="3"/>
  </si>
  <si>
    <t>CO2</t>
    <phoneticPr fontId="3"/>
  </si>
  <si>
    <t>R407C</t>
    <phoneticPr fontId="3"/>
  </si>
  <si>
    <t>R11</t>
    <phoneticPr fontId="3"/>
  </si>
  <si>
    <t>R410A</t>
    <phoneticPr fontId="3"/>
  </si>
  <si>
    <t>R12</t>
    <phoneticPr fontId="3"/>
  </si>
  <si>
    <t>様式３（５）
国庫補助
基本予定額
（円）</t>
    <rPh sb="0" eb="2">
      <t>ヨウシキ</t>
    </rPh>
    <rPh sb="7" eb="9">
      <t>コッコ</t>
    </rPh>
    <rPh sb="9" eb="11">
      <t>ホジョ</t>
    </rPh>
    <rPh sb="12" eb="14">
      <t>キホン</t>
    </rPh>
    <rPh sb="14" eb="16">
      <t>ヨテイ</t>
    </rPh>
    <rPh sb="16" eb="17">
      <t>ガク</t>
    </rPh>
    <rPh sb="19" eb="20">
      <t>エン</t>
    </rPh>
    <phoneticPr fontId="3"/>
  </si>
  <si>
    <r>
      <t xml:space="preserve">ﾄﾝ当たり削減費用
（円/t）
</t>
    </r>
    <r>
      <rPr>
        <sz val="8"/>
        <rFont val="ＭＳ Ｐ明朝"/>
        <family val="1"/>
        <charset val="128"/>
      </rPr>
      <t>（国庫補助基本予定額）÷
（合計削減量（年間）*耐用年数）</t>
    </r>
    <rPh sb="17" eb="19">
      <t>コッコ</t>
    </rPh>
    <rPh sb="19" eb="21">
      <t>ホジョ</t>
    </rPh>
    <rPh sb="21" eb="23">
      <t>キホン</t>
    </rPh>
    <rPh sb="23" eb="25">
      <t>ヨテイ</t>
    </rPh>
    <rPh sb="25" eb="26">
      <t>ガク</t>
    </rPh>
    <phoneticPr fontId="3"/>
  </si>
  <si>
    <t>法定耐用年数
（年）</t>
    <rPh sb="0" eb="2">
      <t>ホウテイ</t>
    </rPh>
    <rPh sb="2" eb="4">
      <t>タイヨウ</t>
    </rPh>
    <rPh sb="4" eb="6">
      <t>ネンスウ</t>
    </rPh>
    <rPh sb="8" eb="9">
      <t>ネン</t>
    </rPh>
    <phoneticPr fontId="3"/>
  </si>
  <si>
    <t>＜補助事業の確実な実施＞</t>
    <phoneticPr fontId="3"/>
  </si>
  <si>
    <t>⑦電力換算値</t>
    <rPh sb="1" eb="3">
      <t>デンリョク</t>
    </rPh>
    <rPh sb="3" eb="5">
      <t>カンサン</t>
    </rPh>
    <rPh sb="5" eb="6">
      <t>チ</t>
    </rPh>
    <phoneticPr fontId="3"/>
  </si>
  <si>
    <t>⑨と⑩と⑪の積の1000分の1（トン単位に換算）を記入してください。</t>
    <rPh sb="6" eb="7">
      <t>セキ</t>
    </rPh>
    <rPh sb="12" eb="13">
      <t>ブン</t>
    </rPh>
    <rPh sb="18" eb="20">
      <t>タンイ</t>
    </rPh>
    <rPh sb="21" eb="23">
      <t>カンサン</t>
    </rPh>
    <rPh sb="25" eb="27">
      <t>キニュウ</t>
    </rPh>
    <phoneticPr fontId="3"/>
  </si>
  <si>
    <t>⑧合計エネルギー起源CO2
　（⑥×⑦／1000）</t>
    <rPh sb="1" eb="3">
      <t>ゴウケイ</t>
    </rPh>
    <rPh sb="8" eb="10">
      <t>キゲン</t>
    </rPh>
    <phoneticPr fontId="3"/>
  </si>
  <si>
    <t>合計削減量（⑬＋⑭）</t>
    <phoneticPr fontId="3"/>
  </si>
  <si>
    <t>記入上の注意</t>
    <rPh sb="0" eb="2">
      <t>キニュウ</t>
    </rPh>
    <rPh sb="2" eb="3">
      <t>ジョウ</t>
    </rPh>
    <rPh sb="4" eb="6">
      <t>チュウイ</t>
    </rPh>
    <phoneticPr fontId="3"/>
  </si>
  <si>
    <r>
      <t xml:space="preserve"> 有効容積 ：　　　　　　　　　　　　　　　　　　ｍ</t>
    </r>
    <r>
      <rPr>
        <vertAlign val="superscript"/>
        <sz val="11"/>
        <rFont val="ＭＳ Ｐ明朝"/>
        <family val="1"/>
        <charset val="128"/>
      </rPr>
      <t>３　</t>
    </r>
    <phoneticPr fontId="3"/>
  </si>
  <si>
    <t>【対象施設が冷凍冷蔵倉庫の場合】</t>
    <rPh sb="1" eb="3">
      <t>タイショウ</t>
    </rPh>
    <rPh sb="3" eb="5">
      <t>シセツ</t>
    </rPh>
    <rPh sb="6" eb="8">
      <t>レイトウ</t>
    </rPh>
    <rPh sb="8" eb="10">
      <t>レイゾウ</t>
    </rPh>
    <rPh sb="10" eb="12">
      <t>ソウコ</t>
    </rPh>
    <rPh sb="13" eb="15">
      <t>バアイ</t>
    </rPh>
    <phoneticPr fontId="3"/>
  </si>
  <si>
    <t>購入予定時期</t>
  </si>
  <si>
    <t>金額</t>
  </si>
  <si>
    <t>単価</t>
  </si>
  <si>
    <t>数量</t>
  </si>
  <si>
    <t>仕様（型式）</t>
  </si>
  <si>
    <r>
      <rPr>
        <b/>
        <sz val="11"/>
        <rFont val="ＭＳ Ｐゴシック"/>
        <family val="3"/>
        <charset val="128"/>
      </rPr>
      <t>事業担当者</t>
    </r>
    <r>
      <rPr>
        <sz val="11"/>
        <rFont val="ＭＳ Ｐゴシック"/>
        <family val="3"/>
        <charset val="128"/>
      </rPr>
      <t>（事業の窓口となる方）</t>
    </r>
    <phoneticPr fontId="3"/>
  </si>
  <si>
    <t>法人等の名称</t>
    <rPh sb="0" eb="2">
      <t>ホウジン</t>
    </rPh>
    <rPh sb="2" eb="3">
      <t>トウ</t>
    </rPh>
    <rPh sb="4" eb="6">
      <t>メイショウメイショウ</t>
    </rPh>
    <phoneticPr fontId="3"/>
  </si>
  <si>
    <t>代表：</t>
    <rPh sb="0" eb="2">
      <t>ダイヒョウ</t>
    </rPh>
    <phoneticPr fontId="3"/>
  </si>
  <si>
    <t>共同：</t>
    <rPh sb="0" eb="2">
      <t>キョウドウ</t>
    </rPh>
    <phoneticPr fontId="3"/>
  </si>
  <si>
    <t>企業規模
※代表事業者、共同事業者
 それぞれについて記入</t>
    <rPh sb="0" eb="4">
      <t>キギョウキボ</t>
    </rPh>
    <rPh sb="7" eb="12">
      <t>ダイヒョウジギョウシャ</t>
    </rPh>
    <rPh sb="13" eb="15">
      <t>キョウドウ</t>
    </rPh>
    <rPh sb="15" eb="18">
      <t>ジギョウシャ</t>
    </rPh>
    <rPh sb="28" eb="30">
      <t>キニュウ</t>
    </rPh>
    <phoneticPr fontId="3"/>
  </si>
  <si>
    <t>所在地　（〒   -    ）</t>
    <rPh sb="0" eb="3">
      <t>ショザイチ</t>
    </rPh>
    <phoneticPr fontId="3"/>
  </si>
  <si>
    <t>所属所在地　（〒   -    ）</t>
    <rPh sb="0" eb="2">
      <t>ショゾク</t>
    </rPh>
    <rPh sb="2" eb="5">
      <t>ショザイチ</t>
    </rPh>
    <phoneticPr fontId="3"/>
  </si>
  <si>
    <t>プロパン</t>
    <phoneticPr fontId="3"/>
  </si>
  <si>
    <t>R407H</t>
    <phoneticPr fontId="3"/>
  </si>
  <si>
    <t>R448A</t>
    <phoneticPr fontId="3"/>
  </si>
  <si>
    <t>R449A</t>
    <phoneticPr fontId="3"/>
  </si>
  <si>
    <t>R463A-J</t>
    <phoneticPr fontId="3"/>
  </si>
  <si>
    <t>　　区　分　　　　　　　　　　　　　</t>
    <rPh sb="2" eb="3">
      <t>ク</t>
    </rPh>
    <rPh sb="4" eb="5">
      <t>ブン</t>
    </rPh>
    <phoneticPr fontId="3"/>
  </si>
  <si>
    <t>蒸発温度または
冷水出口温度</t>
    <rPh sb="0" eb="2">
      <t>ジョウハツ</t>
    </rPh>
    <rPh sb="2" eb="4">
      <t>オンド</t>
    </rPh>
    <rPh sb="8" eb="10">
      <t>レイスイ</t>
    </rPh>
    <rPh sb="10" eb="12">
      <t>デグチ</t>
    </rPh>
    <rPh sb="12" eb="14">
      <t>オンド</t>
    </rPh>
    <phoneticPr fontId="3"/>
  </si>
  <si>
    <t>冷却方式</t>
    <rPh sb="0" eb="2">
      <t>レイキャク</t>
    </rPh>
    <rPh sb="2" eb="4">
      <t>ホウシキ</t>
    </rPh>
    <phoneticPr fontId="3"/>
  </si>
  <si>
    <t>＜凝縮温度表・外気温度＞</t>
    <rPh sb="1" eb="3">
      <t>ギョウシュク</t>
    </rPh>
    <rPh sb="3" eb="5">
      <t>オンド</t>
    </rPh>
    <rPh sb="5" eb="6">
      <t>ヒョウ</t>
    </rPh>
    <phoneticPr fontId="3"/>
  </si>
  <si>
    <t>＜冷却方式＞</t>
    <rPh sb="1" eb="3">
      <t>レイキャク</t>
    </rPh>
    <rPh sb="3" eb="5">
      <t>ホウシキ</t>
    </rPh>
    <phoneticPr fontId="3"/>
  </si>
  <si>
    <t>空冷式（空冷散水式含む）</t>
    <rPh sb="0" eb="3">
      <t>クウレイシキ</t>
    </rPh>
    <rPh sb="4" eb="6">
      <t>クウレイ</t>
    </rPh>
    <rPh sb="6" eb="8">
      <t>サンスイ</t>
    </rPh>
    <rPh sb="8" eb="9">
      <t>シキ</t>
    </rPh>
    <rPh sb="9" eb="10">
      <t>フク</t>
    </rPh>
    <phoneticPr fontId="3"/>
  </si>
  <si>
    <t>水冷式</t>
    <rPh sb="0" eb="3">
      <t>スイレイシキ</t>
    </rPh>
    <phoneticPr fontId="3"/>
  </si>
  <si>
    <t>蒸発式</t>
    <rPh sb="0" eb="2">
      <t>ジョウハツ</t>
    </rPh>
    <rPh sb="2" eb="3">
      <t>シキ</t>
    </rPh>
    <phoneticPr fontId="3"/>
  </si>
  <si>
    <t>コールドチェーンを支える冷凍冷蔵機器の脱フロン・脱炭素化推進事業に要する経費内訳</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4">
      <t>ヨウ</t>
    </rPh>
    <rPh sb="36" eb="38">
      <t>ケイヒ</t>
    </rPh>
    <rPh sb="38" eb="40">
      <t>ウチワケ</t>
    </rPh>
    <phoneticPr fontId="3"/>
  </si>
  <si>
    <t xml:space="preserve">DB </t>
    <phoneticPr fontId="3"/>
  </si>
  <si>
    <t>入力値</t>
    <rPh sb="0" eb="3">
      <t>ニュウリョクチ</t>
    </rPh>
    <phoneticPr fontId="3"/>
  </si>
  <si>
    <t>出力値</t>
    <rPh sb="0" eb="2">
      <t>シュツリョク</t>
    </rPh>
    <rPh sb="2" eb="3">
      <t>アタイ</t>
    </rPh>
    <phoneticPr fontId="3"/>
  </si>
  <si>
    <t>蒸発温度</t>
    <rPh sb="0" eb="2">
      <t>ジョウハツ</t>
    </rPh>
    <rPh sb="2" eb="4">
      <t>オンド</t>
    </rPh>
    <phoneticPr fontId="3"/>
  </si>
  <si>
    <t>冷凍能力クラス</t>
    <rPh sb="0" eb="2">
      <t>レイトウ</t>
    </rPh>
    <rPh sb="2" eb="4">
      <t>ノウリョク</t>
    </rPh>
    <phoneticPr fontId="3"/>
  </si>
  <si>
    <t>COP</t>
    <phoneticPr fontId="3"/>
  </si>
  <si>
    <t>kg/kW</t>
    <phoneticPr fontId="3"/>
  </si>
  <si>
    <t>冷凍機消費電力kW</t>
    <rPh sb="0" eb="3">
      <t>レイトウキ</t>
    </rPh>
    <rPh sb="3" eb="5">
      <t>ショウヒ</t>
    </rPh>
    <rPh sb="5" eb="7">
      <t>デンリョク</t>
    </rPh>
    <phoneticPr fontId="3"/>
  </si>
  <si>
    <t>冷媒量kg</t>
    <rPh sb="0" eb="2">
      <t>レイバイ</t>
    </rPh>
    <rPh sb="2" eb="3">
      <t>リョウ</t>
    </rPh>
    <phoneticPr fontId="3"/>
  </si>
  <si>
    <t>計算値</t>
    <rPh sb="0" eb="3">
      <t>ケイサンチ</t>
    </rPh>
    <phoneticPr fontId="3"/>
  </si>
  <si>
    <t>検査値</t>
    <rPh sb="0" eb="2">
      <t>ケンサ</t>
    </rPh>
    <rPh sb="2" eb="3">
      <t>アタイ</t>
    </rPh>
    <phoneticPr fontId="3"/>
  </si>
  <si>
    <t>空冷式（空冷散水式含む）</t>
    <rPh sb="0" eb="3">
      <t>クウレイシキ</t>
    </rPh>
    <phoneticPr fontId="3"/>
  </si>
  <si>
    <t>能力範囲</t>
    <rPh sb="0" eb="2">
      <t>ノウリョク</t>
    </rPh>
    <rPh sb="2" eb="4">
      <t>ハンイ</t>
    </rPh>
    <phoneticPr fontId="3"/>
  </si>
  <si>
    <t>0＜=7.5kW</t>
    <phoneticPr fontId="27"/>
  </si>
  <si>
    <t>7.5&lt;=22kW</t>
    <phoneticPr fontId="27"/>
  </si>
  <si>
    <t>22&lt;=37kw</t>
    <phoneticPr fontId="27"/>
  </si>
  <si>
    <t>37kW&lt;=50kW</t>
    <phoneticPr fontId="27"/>
  </si>
  <si>
    <t>50kW&lt;=100kW</t>
    <phoneticPr fontId="27"/>
  </si>
  <si>
    <t>100kW&lt;=200kW</t>
    <phoneticPr fontId="27"/>
  </si>
  <si>
    <t>200kW&lt;=500kW</t>
    <phoneticPr fontId="27"/>
  </si>
  <si>
    <t>kg</t>
    <phoneticPr fontId="3"/>
  </si>
  <si>
    <t>⑩合計冷媒保有量（⑨×台数）</t>
    <rPh sb="1" eb="3">
      <t>ゴウケイ</t>
    </rPh>
    <rPh sb="3" eb="5">
      <t>レイバイ</t>
    </rPh>
    <rPh sb="5" eb="8">
      <t>ホユウリョウ</t>
    </rPh>
    <rPh sb="11" eb="13">
      <t>ダイスウ</t>
    </rPh>
    <phoneticPr fontId="3"/>
  </si>
  <si>
    <t>R134ａ</t>
    <phoneticPr fontId="3"/>
  </si>
  <si>
    <t>台数</t>
    <rPh sb="0" eb="2">
      <t>ダイスウ</t>
    </rPh>
    <phoneticPr fontId="3"/>
  </si>
  <si>
    <t>市中冷媒の平均値（自動計算）</t>
    <rPh sb="0" eb="1">
      <t>シチュウ</t>
    </rPh>
    <rPh sb="1" eb="3">
      <t>レイバイ</t>
    </rPh>
    <rPh sb="5" eb="8">
      <t>ヘイキンチ</t>
    </rPh>
    <rPh sb="9" eb="11">
      <t>ジドウ</t>
    </rPh>
    <rPh sb="11" eb="13">
      <t>ケイサン</t>
    </rPh>
    <phoneticPr fontId="3"/>
  </si>
  <si>
    <t>④と⑤の合計値と台数の積が記入されます。</t>
    <rPh sb="4" eb="7">
      <t>ゴウケイチ</t>
    </rPh>
    <rPh sb="8" eb="10">
      <t>ダイスウ</t>
    </rPh>
    <phoneticPr fontId="3"/>
  </si>
  <si>
    <t>⑦電力換算値</t>
    <phoneticPr fontId="3"/>
  </si>
  <si>
    <t>⑥と⑦の積の1000分の1（トン単位に換算）が記入されます。</t>
    <rPh sb="4" eb="5">
      <t>セキ</t>
    </rPh>
    <rPh sb="10" eb="11">
      <t>ブン</t>
    </rPh>
    <rPh sb="16" eb="18">
      <t>タンイ</t>
    </rPh>
    <rPh sb="19" eb="21">
      <t>カンサン</t>
    </rPh>
    <rPh sb="23" eb="25">
      <t>キニュウ</t>
    </rPh>
    <phoneticPr fontId="3"/>
  </si>
  <si>
    <t>⑪年間冷媒漏洩率</t>
    <rPh sb="1" eb="3">
      <t>ネンカン</t>
    </rPh>
    <rPh sb="3" eb="5">
      <t>レイバイ</t>
    </rPh>
    <rPh sb="5" eb="7">
      <t>ロウエイ</t>
    </rPh>
    <rPh sb="7" eb="8">
      <t>リツ</t>
    </rPh>
    <phoneticPr fontId="3"/>
  </si>
  <si>
    <t>⑫冷媒のGWP</t>
    <rPh sb="1" eb="3">
      <t>レイバイ</t>
    </rPh>
    <phoneticPr fontId="3"/>
  </si>
  <si>
    <t>⑭エネルギー起源CO2
削減量（年間）（注２）</t>
    <rPh sb="6" eb="8">
      <t>キゲン</t>
    </rPh>
    <rPh sb="12" eb="15">
      <t>サクゲンリョウ</t>
    </rPh>
    <rPh sb="16" eb="18">
      <t>ネンカン</t>
    </rPh>
    <rPh sb="20" eb="21">
      <t>チュウ</t>
    </rPh>
    <phoneticPr fontId="3"/>
  </si>
  <si>
    <t>合計削減量（年間）
（⑭＋⑮）</t>
    <rPh sb="0" eb="2">
      <t>ゴウケイ</t>
    </rPh>
    <rPh sb="2" eb="5">
      <t>サクゲンリョウ</t>
    </rPh>
    <rPh sb="6" eb="8">
      <t>ネンカン</t>
    </rPh>
    <phoneticPr fontId="3"/>
  </si>
  <si>
    <t>CO2削減効果計算書（全系統の集計シート）</t>
    <rPh sb="3" eb="5">
      <t>サクゲン</t>
    </rPh>
    <rPh sb="5" eb="7">
      <t>コウカ</t>
    </rPh>
    <rPh sb="7" eb="10">
      <t>ケイサンショ</t>
    </rPh>
    <rPh sb="11" eb="14">
      <t>ゼンケイトウ</t>
    </rPh>
    <rPh sb="15" eb="17">
      <t>シュウケイ</t>
    </rPh>
    <phoneticPr fontId="3"/>
  </si>
  <si>
    <t>系統No.（　　　　　）</t>
    <rPh sb="0" eb="2">
      <t>ケイトウ</t>
    </rPh>
    <phoneticPr fontId="3"/>
  </si>
  <si>
    <t>Ａ
脱炭素型
自然冷媒機器</t>
    <rPh sb="2" eb="3">
      <t>ダツ</t>
    </rPh>
    <rPh sb="3" eb="5">
      <t>タンソ</t>
    </rPh>
    <phoneticPr fontId="3"/>
  </si>
  <si>
    <t>設計上の冷却負荷(同一系統内の合計値)を記入してください。また、脱炭素型自然冷媒機器と比較対象フロン冷媒機器の冷却負荷は同じ値としてください。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phoneticPr fontId="3"/>
  </si>
  <si>
    <t>定格電力ではなく、上記の「凝縮温度または外気温度」及び「蒸発温度または冷水出口温度」を踏まえた消費動力値を記入してください。記入した冷凍機消費動力の根拠資料を添付してください。「Ｂ比較対象フロン冷媒機器」の値は、自動計算を選択している場合自動で入力されます。</t>
    <rPh sb="0" eb="2">
      <t>テイカク</t>
    </rPh>
    <rPh sb="2" eb="4">
      <t>デンリョク</t>
    </rPh>
    <rPh sb="9" eb="11">
      <t>ジョウキ</t>
    </rPh>
    <rPh sb="13" eb="15">
      <t>ギョウシュク</t>
    </rPh>
    <rPh sb="15" eb="17">
      <t>オンド</t>
    </rPh>
    <rPh sb="20" eb="22">
      <t>ガイキ</t>
    </rPh>
    <rPh sb="22" eb="24">
      <t>オンド</t>
    </rPh>
    <rPh sb="25" eb="26">
      <t>オヨ</t>
    </rPh>
    <rPh sb="28" eb="30">
      <t>ジョウハツ</t>
    </rPh>
    <rPh sb="30" eb="32">
      <t>オンド</t>
    </rPh>
    <rPh sb="35" eb="37">
      <t>レイスイ</t>
    </rPh>
    <rPh sb="37" eb="39">
      <t>デグチ</t>
    </rPh>
    <rPh sb="39" eb="41">
      <t>オンド</t>
    </rPh>
    <rPh sb="43" eb="44">
      <t>フ</t>
    </rPh>
    <rPh sb="47" eb="49">
      <t>ショウヒ</t>
    </rPh>
    <rPh sb="49" eb="51">
      <t>ドウリョク</t>
    </rPh>
    <rPh sb="51" eb="52">
      <t>チ</t>
    </rPh>
    <rPh sb="53" eb="55">
      <t>キニュウ</t>
    </rPh>
    <rPh sb="90" eb="92">
      <t>ヒカク</t>
    </rPh>
    <rPh sb="92" eb="94">
      <t>タイショウ</t>
    </rPh>
    <rPh sb="97" eb="99">
      <t>レイバイ</t>
    </rPh>
    <rPh sb="99" eb="101">
      <t>キキ</t>
    </rPh>
    <rPh sb="103" eb="104">
      <t>アタイ</t>
    </rPh>
    <rPh sb="106" eb="108">
      <t>ジドウ</t>
    </rPh>
    <rPh sb="108" eb="110">
      <t>ケイサン</t>
    </rPh>
    <rPh sb="111" eb="113">
      <t>センタク</t>
    </rPh>
    <rPh sb="117" eb="119">
      <t>バアイ</t>
    </rPh>
    <rPh sb="119" eb="121">
      <t>ジドウ</t>
    </rPh>
    <rPh sb="122" eb="124">
      <t>ニュウリョク</t>
    </rPh>
    <phoneticPr fontId="3"/>
  </si>
  <si>
    <t>CO2削減効果計算書（系統ごとの集計表）</t>
    <rPh sb="3" eb="5">
      <t>サクゲン</t>
    </rPh>
    <rPh sb="5" eb="7">
      <t>コウカ</t>
    </rPh>
    <rPh sb="7" eb="10">
      <t>ケイサンショ</t>
    </rPh>
    <rPh sb="11" eb="13">
      <t>ケイトウ</t>
    </rPh>
    <rPh sb="16" eb="18">
      <t>シュウケイ</t>
    </rPh>
    <rPh sb="18" eb="19">
      <t>ヒョウ</t>
    </rPh>
    <phoneticPr fontId="3"/>
  </si>
  <si>
    <t>（ウ）－（ア）</t>
    <phoneticPr fontId="3"/>
  </si>
  <si>
    <t>電力換算値として0.441を使用してください。</t>
    <rPh sb="0" eb="2">
      <t>デンリョク</t>
    </rPh>
    <rPh sb="2" eb="4">
      <t>カンサン</t>
    </rPh>
    <rPh sb="4" eb="5">
      <t>アタイ</t>
    </rPh>
    <rPh sb="14" eb="16">
      <t>シヨウ</t>
    </rPh>
    <phoneticPr fontId="3"/>
  </si>
  <si>
    <t>原則として、脱炭素型自然冷媒機器と比較対象フロン冷媒機器は同じ漏洩率を用いてください。産業構造審議会化学・バイオ部会地球温暖化防止対策小委員会（第２１回）資料1-1(別紙)「機器別新係数のまとめ及び国際比較」から当該装置に係る係数を記入してください。もしくは、実績等に基づく漏洩率が把握可能な場合には、実績等に基づく漏洩率を記入し、根拠となる資料を添付してください。</t>
    <rPh sb="0" eb="2">
      <t>ゲンソク</t>
    </rPh>
    <rPh sb="6" eb="7">
      <t>ダツ</t>
    </rPh>
    <rPh sb="7" eb="9">
      <t>タンソ</t>
    </rPh>
    <rPh sb="90" eb="91">
      <t>シン</t>
    </rPh>
    <rPh sb="91" eb="93">
      <t>ケイスウ</t>
    </rPh>
    <rPh sb="106" eb="108">
      <t>トウガイ</t>
    </rPh>
    <rPh sb="108" eb="110">
      <t>ソウチ</t>
    </rPh>
    <rPh sb="111" eb="112">
      <t>カカ</t>
    </rPh>
    <rPh sb="113" eb="115">
      <t>ケイスウ</t>
    </rPh>
    <rPh sb="116" eb="118">
      <t>キニュウ</t>
    </rPh>
    <rPh sb="132" eb="133">
      <t>ナド</t>
    </rPh>
    <rPh sb="134" eb="135">
      <t>モト</t>
    </rPh>
    <rPh sb="137" eb="139">
      <t>ロウエイ</t>
    </rPh>
    <rPh sb="139" eb="140">
      <t>リツ</t>
    </rPh>
    <rPh sb="141" eb="143">
      <t>ハアク</t>
    </rPh>
    <rPh sb="143" eb="145">
      <t>カノウ</t>
    </rPh>
    <rPh sb="146" eb="148">
      <t>バアイ</t>
    </rPh>
    <rPh sb="151" eb="153">
      <t>ジッセキ</t>
    </rPh>
    <rPh sb="153" eb="154">
      <t>ナド</t>
    </rPh>
    <rPh sb="155" eb="156">
      <t>モト</t>
    </rPh>
    <rPh sb="158" eb="160">
      <t>ロウエイ</t>
    </rPh>
    <rPh sb="160" eb="161">
      <t>リツ</t>
    </rPh>
    <rPh sb="162" eb="164">
      <t>キニュウ</t>
    </rPh>
    <rPh sb="166" eb="168">
      <t>コンキョ</t>
    </rPh>
    <rPh sb="171" eb="173">
      <t>シリョウ</t>
    </rPh>
    <rPh sb="174" eb="176">
      <t>テンプ</t>
    </rPh>
    <phoneticPr fontId="3"/>
  </si>
  <si>
    <t>原則として、脱炭素型自然冷媒機器と比較対象フロン冷媒機器で同じ温度として下さい。記入した蒸発温度または冷水出口温度の根拠資料を添付してください。</t>
    <rPh sb="6" eb="7">
      <t>ダツ</t>
    </rPh>
    <rPh sb="7" eb="9">
      <t>タンソ</t>
    </rPh>
    <rPh sb="36" eb="37">
      <t>クダ</t>
    </rPh>
    <rPh sb="44" eb="46">
      <t>ジョウハツ</t>
    </rPh>
    <rPh sb="53" eb="55">
      <t>デグチ</t>
    </rPh>
    <rPh sb="55" eb="57">
      <t>オンド</t>
    </rPh>
    <rPh sb="60" eb="62">
      <t>シリョウ</t>
    </rPh>
    <phoneticPr fontId="3"/>
  </si>
  <si>
    <t>系統No.（　　）　－　集計表</t>
    <rPh sb="0" eb="2">
      <t>ケイトウ</t>
    </rPh>
    <rPh sb="12" eb="15">
      <t>シュウケイヒョウ</t>
    </rPh>
    <phoneticPr fontId="3"/>
  </si>
  <si>
    <t>（カ）－（エ）</t>
    <phoneticPr fontId="3"/>
  </si>
  <si>
    <t>（オ）－（エ）</t>
    <phoneticPr fontId="3"/>
  </si>
  <si>
    <t>－ 集計表</t>
    <rPh sb="2" eb="5">
      <t>シュウケイヒョウ</t>
    </rPh>
    <phoneticPr fontId="3"/>
  </si>
  <si>
    <t>合計エネルギー起源CO2</t>
    <rPh sb="0" eb="2">
      <t>ゴウケイ</t>
    </rPh>
    <rPh sb="7" eb="9">
      <t>キゲン</t>
    </rPh>
    <phoneticPr fontId="3"/>
  </si>
  <si>
    <t>合計冷媒漏洩CO2換算量</t>
    <rPh sb="0" eb="2">
      <t>ゴウケイ</t>
    </rPh>
    <rPh sb="2" eb="4">
      <t>レイバイ</t>
    </rPh>
    <rPh sb="4" eb="6">
      <t>ロウエイ</t>
    </rPh>
    <rPh sb="9" eb="11">
      <t>カンサン</t>
    </rPh>
    <rPh sb="11" eb="12">
      <t>リョウ</t>
    </rPh>
    <phoneticPr fontId="3"/>
  </si>
  <si>
    <t>エネルギー起源CO2
削減量（年間）</t>
    <rPh sb="5" eb="7">
      <t>キゲン</t>
    </rPh>
    <rPh sb="11" eb="14">
      <t>サクゲンリョウ</t>
    </rPh>
    <rPh sb="15" eb="17">
      <t>ネンカン</t>
    </rPh>
    <phoneticPr fontId="3"/>
  </si>
  <si>
    <t xml:space="preserve">冷媒漏洩CO2換算
削減量（年間）
</t>
    <rPh sb="0" eb="2">
      <t>レイバイ</t>
    </rPh>
    <rPh sb="2" eb="4">
      <t>ロウエイ</t>
    </rPh>
    <rPh sb="7" eb="9">
      <t>カンサン</t>
    </rPh>
    <rPh sb="10" eb="13">
      <t>サクゲンリョウ</t>
    </rPh>
    <rPh sb="14" eb="16">
      <t>ネンカン</t>
    </rPh>
    <phoneticPr fontId="3"/>
  </si>
  <si>
    <t>合計削減量（年間）</t>
    <rPh sb="0" eb="2">
      <t>ゴウケイ</t>
    </rPh>
    <rPh sb="2" eb="5">
      <t>サクゲンリョウ</t>
    </rPh>
    <rPh sb="6" eb="8">
      <t>ネンカン</t>
    </rPh>
    <phoneticPr fontId="3"/>
  </si>
  <si>
    <t>「Ｃ撤去する既存機器」</t>
    <rPh sb="2" eb="4">
      <t>テッキョ</t>
    </rPh>
    <rPh sb="6" eb="8">
      <t>キゾン</t>
    </rPh>
    <rPh sb="8" eb="10">
      <t>キキ</t>
    </rPh>
    <phoneticPr fontId="3"/>
  </si>
  <si>
    <r>
      <t xml:space="preserve">  Ｃ撤去する既存機器
</t>
    </r>
    <r>
      <rPr>
        <sz val="8"/>
        <rFont val="ＭＳ Ｐゴシック"/>
        <family val="3"/>
        <charset val="128"/>
      </rPr>
      <t>※新規設置等で既存装置がない場合は記入不要
※既存装置があったとしても入力は任意</t>
    </r>
    <rPh sb="3" eb="5">
      <t>テッキョ</t>
    </rPh>
    <rPh sb="7" eb="9">
      <t>キゾン</t>
    </rPh>
    <rPh sb="9" eb="11">
      <t>キキ</t>
    </rPh>
    <rPh sb="13" eb="15">
      <t>シンキ</t>
    </rPh>
    <rPh sb="15" eb="17">
      <t>セッチ</t>
    </rPh>
    <rPh sb="17" eb="18">
      <t>トウ</t>
    </rPh>
    <rPh sb="19" eb="21">
      <t>キゾン</t>
    </rPh>
    <rPh sb="21" eb="23">
      <t>ソウチ</t>
    </rPh>
    <rPh sb="26" eb="28">
      <t>バアイ</t>
    </rPh>
    <rPh sb="29" eb="31">
      <t>キニュウ</t>
    </rPh>
    <rPh sb="31" eb="33">
      <t>フヨウ</t>
    </rPh>
    <rPh sb="35" eb="37">
      <t>キゾン</t>
    </rPh>
    <rPh sb="37" eb="39">
      <t>ソウチ</t>
    </rPh>
    <rPh sb="47" eb="49">
      <t>ニュウリョク</t>
    </rPh>
    <rPh sb="50" eb="52">
      <t>ニンイ</t>
    </rPh>
    <phoneticPr fontId="3"/>
  </si>
  <si>
    <t>「Ａ脱炭素型自然冷媒機器」及び
「Ｂ比較対象フロン冷媒機器」</t>
    <rPh sb="13" eb="14">
      <t>オヨ</t>
    </rPh>
    <rPh sb="18" eb="20">
      <t>ヒカク</t>
    </rPh>
    <rPh sb="20" eb="22">
      <t>タイショウ</t>
    </rPh>
    <rPh sb="25" eb="27">
      <t>レイバイ</t>
    </rPh>
    <rPh sb="27" eb="29">
      <t>キキ</t>
    </rPh>
    <phoneticPr fontId="3"/>
  </si>
  <si>
    <t>合計削減量</t>
    <phoneticPr fontId="3"/>
  </si>
  <si>
    <t>冷却負荷（同系統の合計値）</t>
    <rPh sb="0" eb="2">
      <t>レイキャク</t>
    </rPh>
    <rPh sb="2" eb="4">
      <t>フカ</t>
    </rPh>
    <phoneticPr fontId="3"/>
  </si>
  <si>
    <t>冷凍能力(同系統の合計値)</t>
    <rPh sb="0" eb="2">
      <t>レイトウ</t>
    </rPh>
    <rPh sb="2" eb="4">
      <t>ノウリョク</t>
    </rPh>
    <phoneticPr fontId="3"/>
  </si>
  <si>
    <t>合計エネルギー起源CO2
(同系統の合計値)</t>
    <rPh sb="0" eb="2">
      <t>ゴウケイ</t>
    </rPh>
    <rPh sb="7" eb="9">
      <t>キゲン</t>
    </rPh>
    <phoneticPr fontId="3"/>
  </si>
  <si>
    <t>合計冷媒漏洩CO2換算量
(同系統の合計値)</t>
    <rPh sb="0" eb="2">
      <t>ゴウケイ</t>
    </rPh>
    <rPh sb="2" eb="4">
      <t>レイバイ</t>
    </rPh>
    <rPh sb="4" eb="6">
      <t>ロウエイ</t>
    </rPh>
    <rPh sb="9" eb="11">
      <t>カンサン</t>
    </rPh>
    <rPh sb="11" eb="12">
      <t>リョウ</t>
    </rPh>
    <phoneticPr fontId="3"/>
  </si>
  <si>
    <t>⑩合計冷媒保有量（⑨×台数）</t>
    <rPh sb="1" eb="3">
      <t>ゴウケイ</t>
    </rPh>
    <rPh sb="3" eb="5">
      <t>レイバイ</t>
    </rPh>
    <rPh sb="5" eb="8">
      <t>ホユウリョウ</t>
    </rPh>
    <phoneticPr fontId="3"/>
  </si>
  <si>
    <t>⑬合計冷媒漏洩CO2換算量
　（⑩×⑪×⑫／1000）</t>
    <rPh sb="1" eb="3">
      <t>ゴウケイ</t>
    </rPh>
    <rPh sb="3" eb="5">
      <t>レイバイ</t>
    </rPh>
    <rPh sb="5" eb="7">
      <t>ロウエイ</t>
    </rPh>
    <rPh sb="10" eb="12">
      <t>カンサン</t>
    </rPh>
    <rPh sb="12" eb="13">
      <t>リョウ</t>
    </rPh>
    <phoneticPr fontId="3"/>
  </si>
  <si>
    <t>蒸発温度または冷水出口温度</t>
    <rPh sb="0" eb="2">
      <t>ジョウハツ</t>
    </rPh>
    <rPh sb="2" eb="4">
      <t>オンド</t>
    </rPh>
    <rPh sb="7" eb="9">
      <t>レイスイ</t>
    </rPh>
    <rPh sb="9" eb="11">
      <t>デグチ</t>
    </rPh>
    <rPh sb="11" eb="13">
      <t>オンド</t>
    </rPh>
    <phoneticPr fontId="3"/>
  </si>
  <si>
    <t>⑥合計年間消費電力</t>
    <rPh sb="1" eb="3">
      <t>ゴウケイ</t>
    </rPh>
    <rPh sb="3" eb="5">
      <t>ネンカン</t>
    </rPh>
    <rPh sb="5" eb="7">
      <t>ショウヒ</t>
    </rPh>
    <rPh sb="7" eb="8">
      <t>デン</t>
    </rPh>
    <phoneticPr fontId="3"/>
  </si>
  <si>
    <t>⑧合計エネルギー起源CO2
　（⑥×⑦／1000）　</t>
    <rPh sb="1" eb="3">
      <t>ゴウケイ</t>
    </rPh>
    <rPh sb="8" eb="10">
      <t>キゲン</t>
    </rPh>
    <phoneticPr fontId="3"/>
  </si>
  <si>
    <t>冷媒保有量の合計値が自動計算されます。</t>
    <rPh sb="0" eb="2">
      <t>レイバイ</t>
    </rPh>
    <rPh sb="2" eb="4">
      <t>ホユウ</t>
    </rPh>
    <rPh sb="4" eb="5">
      <t>リョウ</t>
    </rPh>
    <rPh sb="6" eb="9">
      <t>ゴウケイチ</t>
    </rPh>
    <rPh sb="10" eb="12">
      <t>ジドウ</t>
    </rPh>
    <rPh sb="12" eb="14">
      <t>ケイサン</t>
    </rPh>
    <phoneticPr fontId="3"/>
  </si>
  <si>
    <t>NH3/CO2</t>
    <phoneticPr fontId="3"/>
  </si>
  <si>
    <t>R404A</t>
  </si>
  <si>
    <t>R407C</t>
  </si>
  <si>
    <t>R410A</t>
  </si>
  <si>
    <t>R134ａ</t>
  </si>
  <si>
    <t>R23</t>
  </si>
  <si>
    <t>R404A/R23</t>
  </si>
  <si>
    <t>凝縮温度または外気温度</t>
    <rPh sb="0" eb="2">
      <t>ギョウシュク</t>
    </rPh>
    <rPh sb="2" eb="4">
      <t>オンド</t>
    </rPh>
    <rPh sb="7" eb="9">
      <t>ガイキ</t>
    </rPh>
    <rPh sb="9" eb="11">
      <t>オンド</t>
    </rPh>
    <phoneticPr fontId="3"/>
  </si>
  <si>
    <t>⑭エネルギー起源CO2削減量
（年間）</t>
    <rPh sb="6" eb="8">
      <t>キゲン</t>
    </rPh>
    <rPh sb="11" eb="14">
      <t>サクゲンリョウ</t>
    </rPh>
    <rPh sb="16" eb="18">
      <t>ネンカン</t>
    </rPh>
    <phoneticPr fontId="3"/>
  </si>
  <si>
    <t>原則として、脱炭素型自然冷媒機器と比較対象フロン冷媒機器の凝縮方式は同一としてください。凝縮温度または外気温度は夏季条件で選定し、基本的には、空冷式（空冷散水方式含む）は外気温度32℃、水冷式は凝縮温度40℃を記入してください。記入した凝縮温度または外気温度がわかる根拠資料を添付してください。</t>
    <rPh sb="6" eb="7">
      <t>ダツ</t>
    </rPh>
    <rPh sb="7" eb="9">
      <t>タンソ</t>
    </rPh>
    <rPh sb="61" eb="63">
      <t>センテイ</t>
    </rPh>
    <rPh sb="65" eb="68">
      <t>キホンテキ</t>
    </rPh>
    <rPh sb="71" eb="74">
      <t>クウレイシキ</t>
    </rPh>
    <rPh sb="75" eb="77">
      <t>クウレイ</t>
    </rPh>
    <rPh sb="77" eb="79">
      <t>サンスイ</t>
    </rPh>
    <rPh sb="79" eb="81">
      <t>ホウシキ</t>
    </rPh>
    <rPh sb="81" eb="82">
      <t>フク</t>
    </rPh>
    <rPh sb="85" eb="87">
      <t>ガイキ</t>
    </rPh>
    <rPh sb="87" eb="89">
      <t>オンド</t>
    </rPh>
    <rPh sb="93" eb="96">
      <t>スイレイシキ</t>
    </rPh>
    <rPh sb="97" eb="99">
      <t>ギョウシュク</t>
    </rPh>
    <rPh sb="99" eb="101">
      <t>オンド</t>
    </rPh>
    <rPh sb="105" eb="107">
      <t>キニュウ</t>
    </rPh>
    <rPh sb="114" eb="116">
      <t>キニュウ</t>
    </rPh>
    <rPh sb="118" eb="120">
      <t>ギョウシュク</t>
    </rPh>
    <rPh sb="120" eb="122">
      <t>オンド</t>
    </rPh>
    <rPh sb="125" eb="127">
      <t>ガイキ</t>
    </rPh>
    <rPh sb="127" eb="129">
      <t>オンド</t>
    </rPh>
    <rPh sb="135" eb="137">
      <t>シリョウ</t>
    </rPh>
    <phoneticPr fontId="3"/>
  </si>
  <si>
    <t>⑮冷媒漏洩CO2換算削減量
（年間）</t>
    <rPh sb="1" eb="3">
      <t>レイバイ</t>
    </rPh>
    <rPh sb="3" eb="5">
      <t>ロウエイ</t>
    </rPh>
    <rPh sb="8" eb="10">
      <t>カンサン</t>
    </rPh>
    <rPh sb="10" eb="13">
      <t>サクゲンリョウ</t>
    </rPh>
    <rPh sb="15" eb="17">
      <t>ネンカン</t>
    </rPh>
    <phoneticPr fontId="3"/>
  </si>
  <si>
    <t>⑮冷媒漏洩ＣＯ２換算
削減量（年間）</t>
    <rPh sb="1" eb="3">
      <t>レイバイ</t>
    </rPh>
    <rPh sb="3" eb="5">
      <t>ロウエイ</t>
    </rPh>
    <rPh sb="8" eb="10">
      <t>カンサン</t>
    </rPh>
    <rPh sb="11" eb="14">
      <t>サクゲンリョウ</t>
    </rPh>
    <rPh sb="15" eb="17">
      <t>ネンカン</t>
    </rPh>
    <phoneticPr fontId="3"/>
  </si>
  <si>
    <t>Ａ
脱炭素型自然冷媒機器</t>
    <rPh sb="2" eb="3">
      <t>ダツ</t>
    </rPh>
    <rPh sb="3" eb="5">
      <t>タンソ</t>
    </rPh>
    <phoneticPr fontId="3"/>
  </si>
  <si>
    <r>
      <t xml:space="preserve">冷却負荷
</t>
    </r>
    <r>
      <rPr>
        <b/>
        <sz val="12"/>
        <rFont val="ＭＳ Ｐゴシック"/>
        <family val="3"/>
        <charset val="128"/>
      </rPr>
      <t>（同一系統の合計値）</t>
    </r>
    <rPh sb="0" eb="2">
      <t>レイキャク</t>
    </rPh>
    <rPh sb="2" eb="4">
      <t>フカ</t>
    </rPh>
    <rPh sb="6" eb="8">
      <t>ドウイツ</t>
    </rPh>
    <rPh sb="8" eb="10">
      <t>ケイトウ</t>
    </rPh>
    <rPh sb="11" eb="14">
      <t>ゴウケイチ</t>
    </rPh>
    <phoneticPr fontId="3"/>
  </si>
  <si>
    <r>
      <t xml:space="preserve">冷凍能力
</t>
    </r>
    <r>
      <rPr>
        <b/>
        <sz val="11"/>
        <rFont val="ＭＳ Ｐゴシック"/>
        <family val="3"/>
        <charset val="128"/>
      </rPr>
      <t>（１台あたりの値）</t>
    </r>
    <phoneticPr fontId="3"/>
  </si>
  <si>
    <r>
      <t xml:space="preserve">①冷凍機消費動力
</t>
    </r>
    <r>
      <rPr>
        <b/>
        <sz val="11"/>
        <rFont val="ＭＳ Ｐゴシック"/>
        <family val="3"/>
        <charset val="128"/>
      </rPr>
      <t>（１台あたりの値）</t>
    </r>
    <rPh sb="1" eb="3">
      <t>レイトウ</t>
    </rPh>
    <rPh sb="3" eb="4">
      <t>キ</t>
    </rPh>
    <rPh sb="4" eb="6">
      <t>ショウヒ</t>
    </rPh>
    <rPh sb="6" eb="8">
      <t>ドウリョク</t>
    </rPh>
    <phoneticPr fontId="3"/>
  </si>
  <si>
    <r>
      <t xml:space="preserve">②年間稼働時間
</t>
    </r>
    <r>
      <rPr>
        <b/>
        <sz val="11"/>
        <rFont val="ＭＳ Ｐゴシック"/>
        <family val="3"/>
        <charset val="128"/>
      </rPr>
      <t>（１台あたりの値）</t>
    </r>
    <rPh sb="1" eb="3">
      <t>ネンカン</t>
    </rPh>
    <rPh sb="3" eb="5">
      <t>カドウ</t>
    </rPh>
    <rPh sb="5" eb="7">
      <t>ジカン</t>
    </rPh>
    <phoneticPr fontId="3"/>
  </si>
  <si>
    <t>※型番ごとにシートを複数作成して記入してください。</t>
    <rPh sb="1" eb="3">
      <t>カタバン</t>
    </rPh>
    <rPh sb="10" eb="12">
      <t>フクスウ</t>
    </rPh>
    <rPh sb="12" eb="14">
      <t>サクセイ</t>
    </rPh>
    <rPh sb="16" eb="18">
      <t>キニュウ</t>
    </rPh>
    <phoneticPr fontId="3"/>
  </si>
  <si>
    <t>ショーケースや冷凍冷蔵倉庫、フリーザーにおける室内温度、チラー設備における出口側送り温度等を記入してください。
また、脱炭素型自然冷媒機器と比較対象フロン冷媒機器で同じ値としてください。</t>
    <rPh sb="7" eb="9">
      <t>レイトウ</t>
    </rPh>
    <rPh sb="9" eb="11">
      <t>レイゾウ</t>
    </rPh>
    <rPh sb="11" eb="13">
      <t>ソウコ</t>
    </rPh>
    <rPh sb="23" eb="25">
      <t>シツナイ</t>
    </rPh>
    <rPh sb="25" eb="27">
      <t>オンド</t>
    </rPh>
    <rPh sb="31" eb="33">
      <t>セツビ</t>
    </rPh>
    <rPh sb="37" eb="39">
      <t>デグチ</t>
    </rPh>
    <rPh sb="39" eb="40">
      <t>ガワ</t>
    </rPh>
    <rPh sb="40" eb="41">
      <t>オク</t>
    </rPh>
    <rPh sb="42" eb="44">
      <t>オンド</t>
    </rPh>
    <rPh sb="44" eb="45">
      <t>トウ</t>
    </rPh>
    <rPh sb="46" eb="48">
      <t>キニュウ</t>
    </rPh>
    <rPh sb="59" eb="60">
      <t>ダツ</t>
    </rPh>
    <rPh sb="60" eb="62">
      <t>タンソ</t>
    </rPh>
    <rPh sb="62" eb="63">
      <t>ガタ</t>
    </rPh>
    <rPh sb="63" eb="65">
      <t>シゼン</t>
    </rPh>
    <rPh sb="65" eb="67">
      <t>レイバイ</t>
    </rPh>
    <rPh sb="67" eb="69">
      <t>キキ</t>
    </rPh>
    <rPh sb="70" eb="72">
      <t>ヒカク</t>
    </rPh>
    <rPh sb="72" eb="74">
      <t>タイショウ</t>
    </rPh>
    <rPh sb="77" eb="79">
      <t>レイバイ</t>
    </rPh>
    <rPh sb="79" eb="81">
      <t>キキ</t>
    </rPh>
    <rPh sb="82" eb="83">
      <t>オナ</t>
    </rPh>
    <rPh sb="84" eb="85">
      <t>アタイ</t>
    </rPh>
    <phoneticPr fontId="3"/>
  </si>
  <si>
    <t>脱炭素型自然冷媒機器と比較対象フロン冷媒機器の冷却方式は同一としてください。なお、冷却方式は、空冷式（空冷散水式含む）、水冷式、蒸発式等を選択してください。リスト中にない場合は、本シート６５行目の一覧表に入力してください。</t>
    <rPh sb="0" eb="1">
      <t>ダツ</t>
    </rPh>
    <rPh sb="1" eb="3">
      <t>タンソ</t>
    </rPh>
    <rPh sb="23" eb="25">
      <t>レイキャク</t>
    </rPh>
    <rPh sb="56" eb="57">
      <t>フク</t>
    </rPh>
    <rPh sb="60" eb="62">
      <t>スイレイ</t>
    </rPh>
    <rPh sb="64" eb="66">
      <t>ジョウハツ</t>
    </rPh>
    <rPh sb="66" eb="67">
      <t>シキ</t>
    </rPh>
    <rPh sb="67" eb="68">
      <t>トウ</t>
    </rPh>
    <phoneticPr fontId="3"/>
  </si>
  <si>
    <t>一般的に、系統内の冷凍機の合計冷凍能力≧合計冷却負荷となります。原則として、省エネ型自然冷媒機器と比較対象フロン冷媒機器の冷凍能力は同一として下さい。</t>
    <rPh sb="0" eb="3">
      <t>イッパンテキ</t>
    </rPh>
    <rPh sb="5" eb="7">
      <t>ケイトウ</t>
    </rPh>
    <rPh sb="7" eb="8">
      <t>ナイ</t>
    </rPh>
    <rPh sb="9" eb="12">
      <t>レイトウキ</t>
    </rPh>
    <rPh sb="13" eb="15">
      <t>ゴウケイ</t>
    </rPh>
    <rPh sb="15" eb="17">
      <t>レイトウ</t>
    </rPh>
    <rPh sb="17" eb="19">
      <t>ノウリョク</t>
    </rPh>
    <rPh sb="20" eb="22">
      <t>ゴウケイ</t>
    </rPh>
    <rPh sb="22" eb="24">
      <t>レイキャク</t>
    </rPh>
    <rPh sb="24" eb="26">
      <t>フカ</t>
    </rPh>
    <rPh sb="32" eb="34">
      <t>ゲンソク</t>
    </rPh>
    <rPh sb="61" eb="63">
      <t>レイトウ</t>
    </rPh>
    <rPh sb="63" eb="65">
      <t>ノウリョク</t>
    </rPh>
    <rPh sb="71" eb="72">
      <t>クダ</t>
    </rPh>
    <phoneticPr fontId="3"/>
  </si>
  <si>
    <r>
      <t xml:space="preserve">Ｂ
比較対象フロン冷媒機器
</t>
    </r>
    <r>
      <rPr>
        <sz val="8"/>
        <rFont val="ＭＳ Ｐゴシック"/>
        <family val="3"/>
        <charset val="128"/>
      </rPr>
      <t>※自動計算推奨</t>
    </r>
    <rPh sb="2" eb="4">
      <t>ヒカク</t>
    </rPh>
    <rPh sb="4" eb="6">
      <t>タイショウ</t>
    </rPh>
    <rPh sb="9" eb="11">
      <t>レイバイ</t>
    </rPh>
    <rPh sb="15" eb="17">
      <t>ジドウ</t>
    </rPh>
    <rPh sb="17" eb="19">
      <t>ケイサン</t>
    </rPh>
    <rPh sb="19" eb="21">
      <t>スイショウ</t>
    </rPh>
    <phoneticPr fontId="3"/>
  </si>
  <si>
    <r>
      <t xml:space="preserve">                        Ｃ
             撤去する既存機器
</t>
    </r>
    <r>
      <rPr>
        <sz val="8"/>
        <rFont val="ＭＳ Ｐゴシック"/>
        <family val="3"/>
        <charset val="128"/>
      </rPr>
      <t>※新規設置等で既存装置がない場合は記入不要
※既存装置があったとしても入力は任意</t>
    </r>
    <rPh sb="39" eb="41">
      <t>テッキョ</t>
    </rPh>
    <rPh sb="43" eb="45">
      <t>キゾン</t>
    </rPh>
    <rPh sb="45" eb="47">
      <t>キキ</t>
    </rPh>
    <rPh sb="50" eb="52">
      <t>シンキ</t>
    </rPh>
    <rPh sb="52" eb="54">
      <t>セッチ</t>
    </rPh>
    <rPh sb="54" eb="55">
      <t>トウ</t>
    </rPh>
    <rPh sb="56" eb="58">
      <t>キゾン</t>
    </rPh>
    <rPh sb="58" eb="60">
      <t>ソウチ</t>
    </rPh>
    <rPh sb="63" eb="65">
      <t>バアイ</t>
    </rPh>
    <rPh sb="66" eb="68">
      <t>キニュウ</t>
    </rPh>
    <rPh sb="68" eb="70">
      <t>フヨウ</t>
    </rPh>
    <rPh sb="72" eb="74">
      <t>キゾン</t>
    </rPh>
    <rPh sb="74" eb="76">
      <t>ソウチ</t>
    </rPh>
    <rPh sb="84" eb="86">
      <t>ニュウリョク</t>
    </rPh>
    <rPh sb="87" eb="89">
      <t>ニンイ</t>
    </rPh>
    <phoneticPr fontId="3"/>
  </si>
  <si>
    <t>脱炭素型自然冷媒機器導入費用</t>
    <rPh sb="0" eb="1">
      <t>ダツ</t>
    </rPh>
    <rPh sb="1" eb="3">
      <t>タンソ</t>
    </rPh>
    <rPh sb="3" eb="4">
      <t>ガタ</t>
    </rPh>
    <rPh sb="4" eb="6">
      <t>シゼン</t>
    </rPh>
    <rPh sb="6" eb="8">
      <t>レイバイ</t>
    </rPh>
    <rPh sb="8" eb="10">
      <t>キキ</t>
    </rPh>
    <rPh sb="10" eb="12">
      <t>ドウニュウ</t>
    </rPh>
    <rPh sb="12" eb="14">
      <t>ヒヨウ</t>
    </rPh>
    <phoneticPr fontId="3"/>
  </si>
  <si>
    <t>注：脱炭素型自然冷媒機器費用について、積算内訳の参考として見積書を添付すること。
　　裏面の記入要領を参照すること。</t>
    <rPh sb="0" eb="1">
      <t>チュウ</t>
    </rPh>
    <rPh sb="2" eb="3">
      <t>ダツ</t>
    </rPh>
    <rPh sb="3" eb="5">
      <t>タンソ</t>
    </rPh>
    <rPh sb="5" eb="6">
      <t>ガタ</t>
    </rPh>
    <rPh sb="6" eb="8">
      <t>シゼン</t>
    </rPh>
    <rPh sb="8" eb="10">
      <t>レイバイ</t>
    </rPh>
    <rPh sb="10" eb="12">
      <t>キキ</t>
    </rPh>
    <rPh sb="12" eb="14">
      <t>ヒヨウ</t>
    </rPh>
    <rPh sb="19" eb="21">
      <t>セキサン</t>
    </rPh>
    <rPh sb="21" eb="23">
      <t>ウチワケ</t>
    </rPh>
    <rPh sb="24" eb="26">
      <t>サンコウ</t>
    </rPh>
    <rPh sb="29" eb="31">
      <t>ミツ</t>
    </rPh>
    <rPh sb="31" eb="32">
      <t>ショ</t>
    </rPh>
    <rPh sb="33" eb="35">
      <t>テンプ</t>
    </rPh>
    <rPh sb="43" eb="45">
      <t>リメン</t>
    </rPh>
    <rPh sb="46" eb="48">
      <t>キニュウ</t>
    </rPh>
    <rPh sb="48" eb="50">
      <t>ヨウリョウ</t>
    </rPh>
    <rPh sb="51" eb="53">
      <t>サンショウ</t>
    </rPh>
    <phoneticPr fontId="3"/>
  </si>
  <si>
    <t>補助対象となる脱炭素型自然冷媒機器を設置する施設の場所及び用途</t>
    <rPh sb="0" eb="2">
      <t>ホジョ</t>
    </rPh>
    <rPh sb="2" eb="4">
      <t>タイショウ</t>
    </rPh>
    <rPh sb="7" eb="8">
      <t>ダツ</t>
    </rPh>
    <rPh sb="8" eb="10">
      <t>タンソ</t>
    </rPh>
    <rPh sb="10" eb="11">
      <t>ガタ</t>
    </rPh>
    <rPh sb="18" eb="20">
      <t>セッチ</t>
    </rPh>
    <rPh sb="22" eb="24">
      <t>シセツ</t>
    </rPh>
    <rPh sb="25" eb="27">
      <t>バショ</t>
    </rPh>
    <rPh sb="27" eb="28">
      <t>オヨ</t>
    </rPh>
    <rPh sb="29" eb="31">
      <t>ヨウト</t>
    </rPh>
    <phoneticPr fontId="3"/>
  </si>
  <si>
    <t>導入する脱炭素型自然冷媒機器概要、使用冷媒、方式及び台数</t>
    <rPh sb="0" eb="2">
      <t>ドウニュウ</t>
    </rPh>
    <rPh sb="4" eb="5">
      <t>ダツ</t>
    </rPh>
    <rPh sb="5" eb="7">
      <t>タンソ</t>
    </rPh>
    <rPh sb="7" eb="8">
      <t>ガタ</t>
    </rPh>
    <rPh sb="14" eb="16">
      <t>ガイヨウ</t>
    </rPh>
    <rPh sb="17" eb="19">
      <t>シヨウ</t>
    </rPh>
    <rPh sb="19" eb="21">
      <t>レイバイ</t>
    </rPh>
    <rPh sb="22" eb="24">
      <t>ホウシキ</t>
    </rPh>
    <rPh sb="24" eb="25">
      <t>オヨ</t>
    </rPh>
    <rPh sb="26" eb="28">
      <t>ダイスウ</t>
    </rPh>
    <phoneticPr fontId="3"/>
  </si>
  <si>
    <t>（ス）欄に記載した
値の内訳</t>
    <phoneticPr fontId="3"/>
  </si>
  <si>
    <t>（ス）欄に記載した
値の内訳</t>
    <rPh sb="3" eb="4">
      <t>ラン</t>
    </rPh>
    <rPh sb="5" eb="7">
      <t>キサイ</t>
    </rPh>
    <rPh sb="12" eb="14">
      <t>ウチワケ</t>
    </rPh>
    <phoneticPr fontId="3"/>
  </si>
  <si>
    <t>（ク）＋（サ）</t>
    <phoneticPr fontId="3"/>
  </si>
  <si>
    <t>（ケ）＋（シ）</t>
    <phoneticPr fontId="3"/>
  </si>
  <si>
    <t>（セ）、（ソ）欄のうち
大きい方の値</t>
    <rPh sb="7" eb="8">
      <t>ラン</t>
    </rPh>
    <rPh sb="12" eb="13">
      <t>オオ</t>
    </rPh>
    <rPh sb="15" eb="16">
      <t>ホウ</t>
    </rPh>
    <rPh sb="17" eb="18">
      <t>アタイ</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</si>
  <si>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rPh sb="53" eb="55">
      <t>ジドウ</t>
    </rPh>
    <rPh sb="55" eb="57">
      <t>ニュウリョク</t>
    </rPh>
    <rPh sb="111" eb="112">
      <t>アタイ</t>
    </rPh>
    <rPh sb="113" eb="115">
      <t>ジドウ</t>
    </rPh>
    <rPh sb="115" eb="117">
      <t>ニュウリョク</t>
    </rPh>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</si>
  <si>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rPh sb="53" eb="55">
      <t>ジドウ</t>
    </rPh>
    <rPh sb="55" eb="57">
      <t>ニュウリョク</t>
    </rPh>
    <rPh sb="111" eb="112">
      <t>アタイ</t>
    </rPh>
    <rPh sb="113" eb="115">
      <t>ジドウ</t>
    </rPh>
    <rPh sb="115" eb="117">
      <t>ニュウリョク</t>
    </rPh>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</si>
  <si>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rPh sb="137" eb="138">
      <t>オオ</t>
    </rPh>
    <rPh sb="140" eb="141">
      <t>ホウ</t>
    </rPh>
    <rPh sb="142" eb="143">
      <t>アタイ</t>
    </rPh>
    <rPh sb="144" eb="146">
      <t>ジドウ</t>
    </rPh>
    <rPh sb="146" eb="148">
      <t>ニュウリョク</t>
    </rPh>
    <phoneticPr fontId="3"/>
  </si>
  <si>
    <t>↑この列の(キ)、(コ)欄には、
・(ス)の値が(セ)の場合は、　(ク)､(サ)の値を記入する。
・(ス)の値が(ソ)の場合は、　(ケ)､(シ)の値を記入する。</t>
    <phoneticPr fontId="3"/>
  </si>
  <si>
    <t>↑「Ａ脱炭素型自然冷媒機器」と「Ｂ比較対象フロン冷媒機器」の差による削減量。</t>
    <rPh sb="3" eb="4">
      <t>ダツ</t>
    </rPh>
    <rPh sb="4" eb="6">
      <t>タンソ</t>
    </rPh>
    <rPh sb="6" eb="7">
      <t>ガタ</t>
    </rPh>
    <rPh sb="7" eb="9">
      <t>シゼン</t>
    </rPh>
    <rPh sb="9" eb="11">
      <t>レイバイ</t>
    </rPh>
    <rPh sb="11" eb="13">
      <t>キキ</t>
    </rPh>
    <rPh sb="17" eb="19">
      <t>ヒカク</t>
    </rPh>
    <rPh sb="19" eb="21">
      <t>タイショウ</t>
    </rPh>
    <rPh sb="24" eb="26">
      <t>レイバイ</t>
    </rPh>
    <rPh sb="26" eb="28">
      <t>キキ</t>
    </rPh>
    <rPh sb="30" eb="31">
      <t>サ</t>
    </rPh>
    <rPh sb="34" eb="37">
      <t>サクゲンリョウ</t>
    </rPh>
    <phoneticPr fontId="3"/>
  </si>
  <si>
    <t>↑「Ａ脱炭素型自然冷媒機器」と「Ｃ撤去する既存機器」の差による削減量
※新規機器で既存装置がない場合は記入不要。</t>
    <rPh sb="38" eb="40">
      <t>キキ</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</si>
  <si>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</si>
  <si>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</si>
  <si>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phoneticPr fontId="3"/>
  </si>
  <si>
    <t>冷媒漏洩ＣＯ２換算
削減量（年間）</t>
    <rPh sb="0" eb="2">
      <t>レイバイ</t>
    </rPh>
    <rPh sb="2" eb="4">
      <t>ロウエイ</t>
    </rPh>
    <rPh sb="7" eb="9">
      <t>カンサン</t>
    </rPh>
    <rPh sb="10" eb="13">
      <t>サクゲンリョウ</t>
    </rPh>
    <rPh sb="14" eb="16">
      <t>ネンカン</t>
    </rPh>
    <phoneticPr fontId="3"/>
  </si>
  <si>
    <t>ｴﾈﾙｷﾞｰ起源CO2削減量（年間）(ｷ)（ｔ）</t>
    <rPh sb="11" eb="14">
      <t>サクゲンリョウ</t>
    </rPh>
    <rPh sb="15" eb="17">
      <t>ネンカン</t>
    </rPh>
    <phoneticPr fontId="3"/>
  </si>
  <si>
    <t>冷媒漏洩CO2換算削減量（年間）(ｺ)（ｔ）</t>
    <rPh sb="9" eb="12">
      <t>サクゲンリョウ</t>
    </rPh>
    <rPh sb="13" eb="15">
      <t>ネンカン</t>
    </rPh>
    <phoneticPr fontId="3"/>
  </si>
  <si>
    <t>合計削減量（年間）（ｽ）（ｔ）</t>
    <rPh sb="0" eb="2">
      <t>ゴウケイ</t>
    </rPh>
    <rPh sb="2" eb="5">
      <t>サクゲンリョウ</t>
    </rPh>
    <phoneticPr fontId="3"/>
  </si>
  <si>
    <r>
      <t xml:space="preserve">冷凍能力
</t>
    </r>
    <r>
      <rPr>
        <b/>
        <sz val="11"/>
        <rFont val="ＭＳ Ｐゴシック"/>
        <family val="3"/>
        <charset val="128"/>
      </rPr>
      <t>(同系統の合計値)</t>
    </r>
    <rPh sb="0" eb="2">
      <t>レイトウ</t>
    </rPh>
    <rPh sb="2" eb="4">
      <t>ノウリョク</t>
    </rPh>
    <rPh sb="6" eb="9">
      <t>ドウケイトウ</t>
    </rPh>
    <rPh sb="10" eb="13">
      <t>ゴウケイチ</t>
    </rPh>
    <phoneticPr fontId="3"/>
  </si>
  <si>
    <r>
      <t xml:space="preserve">合計エネルギー起源CO2
</t>
    </r>
    <r>
      <rPr>
        <b/>
        <sz val="11"/>
        <rFont val="ＭＳ Ｐゴシック"/>
        <family val="3"/>
        <charset val="128"/>
      </rPr>
      <t>（同系統の合計値）</t>
    </r>
    <rPh sb="0" eb="2">
      <t>ゴウケイ</t>
    </rPh>
    <rPh sb="7" eb="9">
      <t>キゲン</t>
    </rPh>
    <rPh sb="14" eb="17">
      <t>ドウケイトウ</t>
    </rPh>
    <rPh sb="18" eb="21">
      <t>ゴウケイチ</t>
    </rPh>
    <phoneticPr fontId="3"/>
  </si>
  <si>
    <r>
      <t xml:space="preserve">合計冷媒漏洩CO2換算量
</t>
    </r>
    <r>
      <rPr>
        <b/>
        <sz val="11"/>
        <rFont val="ＭＳ Ｐゴシック"/>
        <family val="3"/>
        <charset val="128"/>
      </rPr>
      <t>（同系統の合計値）</t>
    </r>
    <rPh sb="0" eb="2">
      <t>ゴウケイ</t>
    </rPh>
    <rPh sb="2" eb="4">
      <t>レイバイ</t>
    </rPh>
    <rPh sb="4" eb="6">
      <t>ロウエイ</t>
    </rPh>
    <rPh sb="9" eb="11">
      <t>カンサン</t>
    </rPh>
    <rPh sb="11" eb="12">
      <t>リョウ</t>
    </rPh>
    <rPh sb="14" eb="17">
      <t>ドウケイトウ</t>
    </rPh>
    <rPh sb="18" eb="21">
      <t>ゴウケイチ</t>
    </rPh>
    <phoneticPr fontId="3"/>
  </si>
  <si>
    <r>
      <t xml:space="preserve">冷却負荷
</t>
    </r>
    <r>
      <rPr>
        <b/>
        <sz val="11"/>
        <rFont val="ＭＳ Ｐゴシック"/>
        <family val="3"/>
        <charset val="128"/>
      </rPr>
      <t>（同系統の合計値）</t>
    </r>
    <rPh sb="0" eb="2">
      <t>レイキャク</t>
    </rPh>
    <rPh sb="2" eb="4">
      <t>フカ</t>
    </rPh>
    <rPh sb="6" eb="9">
      <t>ドウケイトウ</t>
    </rPh>
    <rPh sb="7" eb="9">
      <t>ケイトウ</t>
    </rPh>
    <rPh sb="10" eb="13">
      <t>ゴウケイチ</t>
    </rPh>
    <phoneticPr fontId="3"/>
  </si>
  <si>
    <r>
      <t>冷凍能力
　</t>
    </r>
    <r>
      <rPr>
        <b/>
        <sz val="12"/>
        <rFont val="ＭＳ Ｐゴシック"/>
        <family val="3"/>
        <charset val="128"/>
      </rPr>
      <t>（１台あたりの値）</t>
    </r>
    <phoneticPr fontId="3"/>
  </si>
  <si>
    <r>
      <t>①冷凍機消費動力
　</t>
    </r>
    <r>
      <rPr>
        <b/>
        <sz val="12"/>
        <rFont val="ＭＳ Ｐゴシック"/>
        <family val="3"/>
        <charset val="128"/>
      </rPr>
      <t>（１台あたりの値）</t>
    </r>
    <rPh sb="1" eb="3">
      <t>レイトウ</t>
    </rPh>
    <rPh sb="3" eb="4">
      <t>キ</t>
    </rPh>
    <rPh sb="4" eb="6">
      <t>ショウヒ</t>
    </rPh>
    <rPh sb="6" eb="8">
      <t>ドウリョク</t>
    </rPh>
    <phoneticPr fontId="3"/>
  </si>
  <si>
    <r>
      <t>②冷凍機年間稼働時間
　</t>
    </r>
    <r>
      <rPr>
        <b/>
        <sz val="12"/>
        <rFont val="ＭＳ Ｐゴシック"/>
        <family val="3"/>
        <charset val="128"/>
      </rPr>
      <t>（１台あたりの値）</t>
    </r>
    <rPh sb="1" eb="4">
      <t>レイトウキ</t>
    </rPh>
    <rPh sb="4" eb="5">
      <t>ネン</t>
    </rPh>
    <rPh sb="5" eb="6">
      <t>カン</t>
    </rPh>
    <rPh sb="6" eb="8">
      <t>カドウ</t>
    </rPh>
    <rPh sb="8" eb="10">
      <t>ジカン</t>
    </rPh>
    <phoneticPr fontId="3"/>
  </si>
  <si>
    <t>⑥合計年間消費電力
　（(④+⑤)×台数）</t>
    <rPh sb="1" eb="3">
      <t>ゴウケイ</t>
    </rPh>
    <rPh sb="3" eb="5">
      <t>ネンカン</t>
    </rPh>
    <rPh sb="5" eb="7">
      <t>ショウヒ</t>
    </rPh>
    <rPh sb="7" eb="9">
      <t>デンリョク</t>
    </rPh>
    <rPh sb="18" eb="20">
      <t>ダイスウ</t>
    </rPh>
    <phoneticPr fontId="3"/>
  </si>
  <si>
    <t>「Ｃ撤去する既存機器」の列は、既存の機器がない場合は記入不要です。
また、既存の機器がある場合でも記入は任意であり、「Ｂ比較対象のフロン冷媒機器」の自動計算によってのみ効果算定をする場合は記入不要です。
撤去する機器の性能によっては、「Ｂ比較対象のフロン冷媒機器」の自動計算の結果よりもCO2削減効果が大きく算出される場合があり、これを採用したい場合は「Ｃ撤去する既存機器」の根拠資料を添付した上で記入して下さい。</t>
    <rPh sb="2" eb="4">
      <t>テッキョ</t>
    </rPh>
    <rPh sb="6" eb="8">
      <t>キゾン</t>
    </rPh>
    <rPh sb="8" eb="10">
      <t>キキ</t>
    </rPh>
    <rPh sb="12" eb="13">
      <t>レツ</t>
    </rPh>
    <rPh sb="15" eb="17">
      <t>キゾン</t>
    </rPh>
    <rPh sb="18" eb="20">
      <t>キキ</t>
    </rPh>
    <rPh sb="23" eb="25">
      <t>バアイ</t>
    </rPh>
    <rPh sb="26" eb="28">
      <t>キニュウ</t>
    </rPh>
    <rPh sb="28" eb="30">
      <t>フヨウ</t>
    </rPh>
    <rPh sb="37" eb="39">
      <t>キゾン</t>
    </rPh>
    <rPh sb="40" eb="42">
      <t>キキ</t>
    </rPh>
    <rPh sb="45" eb="47">
      <t>バアイ</t>
    </rPh>
    <rPh sb="49" eb="51">
      <t>キニュウ</t>
    </rPh>
    <rPh sb="52" eb="54">
      <t>ニンイ</t>
    </rPh>
    <rPh sb="60" eb="62">
      <t>ヒカク</t>
    </rPh>
    <rPh sb="62" eb="64">
      <t>タイショウ</t>
    </rPh>
    <rPh sb="68" eb="70">
      <t>レイバイ</t>
    </rPh>
    <rPh sb="70" eb="72">
      <t>キキ</t>
    </rPh>
    <rPh sb="74" eb="76">
      <t>ジドウ</t>
    </rPh>
    <rPh sb="76" eb="78">
      <t>ケイサン</t>
    </rPh>
    <rPh sb="84" eb="86">
      <t>コウカ</t>
    </rPh>
    <rPh sb="86" eb="88">
      <t>サンテイ</t>
    </rPh>
    <rPh sb="91" eb="93">
      <t>バアイ</t>
    </rPh>
    <rPh sb="94" eb="96">
      <t>キニュウ</t>
    </rPh>
    <rPh sb="96" eb="98">
      <t>フヨウ</t>
    </rPh>
    <rPh sb="102" eb="104">
      <t>テッキョ</t>
    </rPh>
    <rPh sb="106" eb="108">
      <t>キキ</t>
    </rPh>
    <rPh sb="109" eb="111">
      <t>セイノウ</t>
    </rPh>
    <rPh sb="119" eb="121">
      <t>ヒカク</t>
    </rPh>
    <rPh sb="121" eb="123">
      <t>タイショウ</t>
    </rPh>
    <rPh sb="127" eb="129">
      <t>レイバイ</t>
    </rPh>
    <rPh sb="129" eb="131">
      <t>キキ</t>
    </rPh>
    <rPh sb="133" eb="135">
      <t>ジドウ</t>
    </rPh>
    <rPh sb="135" eb="137">
      <t>ケイサン</t>
    </rPh>
    <rPh sb="138" eb="140">
      <t>ケッカ</t>
    </rPh>
    <rPh sb="146" eb="148">
      <t>サクゲン</t>
    </rPh>
    <rPh sb="148" eb="150">
      <t>コウカ</t>
    </rPh>
    <rPh sb="151" eb="152">
      <t>オオ</t>
    </rPh>
    <rPh sb="154" eb="156">
      <t>サンシュツ</t>
    </rPh>
    <rPh sb="159" eb="161">
      <t>バアイ</t>
    </rPh>
    <rPh sb="168" eb="170">
      <t>サイヨウ</t>
    </rPh>
    <rPh sb="173" eb="175">
      <t>バアイ</t>
    </rPh>
    <rPh sb="178" eb="180">
      <t>テッキョ</t>
    </rPh>
    <rPh sb="182" eb="184">
      <t>キゾン</t>
    </rPh>
    <rPh sb="184" eb="186">
      <t>キキ</t>
    </rPh>
    <rPh sb="188" eb="190">
      <t>コンキョ</t>
    </rPh>
    <rPh sb="190" eb="192">
      <t>シリョウ</t>
    </rPh>
    <rPh sb="193" eb="195">
      <t>テンプ</t>
    </rPh>
    <rPh sb="197" eb="198">
      <t>ウエ</t>
    </rPh>
    <rPh sb="199" eb="201">
      <t>キニュウ</t>
    </rPh>
    <rPh sb="203" eb="204">
      <t>クダ</t>
    </rPh>
    <phoneticPr fontId="3"/>
  </si>
  <si>
    <t>ショーケースや冷凍冷蔵倉庫、フリーザーは室内温度、チラーは出口温度を記入してください。
また、脱炭素型自然冷媒機器と比較対象フロン冷媒機器で同じ値としてください。</t>
    <rPh sb="7" eb="9">
      <t>レイトウ</t>
    </rPh>
    <rPh sb="9" eb="11">
      <t>レイゾウ</t>
    </rPh>
    <rPh sb="11" eb="13">
      <t>ソウコ</t>
    </rPh>
    <rPh sb="20" eb="22">
      <t>シツナイ</t>
    </rPh>
    <rPh sb="22" eb="24">
      <t>オンド</t>
    </rPh>
    <rPh sb="29" eb="31">
      <t>デグチ</t>
    </rPh>
    <rPh sb="31" eb="33">
      <t>オンド</t>
    </rPh>
    <rPh sb="34" eb="36">
      <t>キニュウ</t>
    </rPh>
    <rPh sb="47" eb="48">
      <t>ダツ</t>
    </rPh>
    <rPh sb="48" eb="50">
      <t>タンソ</t>
    </rPh>
    <phoneticPr fontId="3"/>
  </si>
  <si>
    <t>冷媒保有量をｋｇ単位で記入してください。「B比較対象フロン冷媒機器」は、自動計算を選択している場合は自動で入力されるため、根拠資料の添付は不要です。
手動計算を用いる場合は、原則としてレシーバータンクの容量の80%を基準としてください。また、二元冷凍等装置等、冷媒（又はブライン）を複数用いる場合、GWP（地球温暖化係数）が大きい方の冷媒の保有量としてください。記入した冷媒保有量の根拠となる資料を添付してください。その他、特殊事例（配管長が非常に長い、別置型高圧レシーバーの採用、低圧レシーバー採用等）により、独自の計算方法を用いる場合は、その根拠資料を示してください。</t>
    <rPh sb="0" eb="2">
      <t>レイバイ</t>
    </rPh>
    <rPh sb="2" eb="5">
      <t>ホユウリョウ</t>
    </rPh>
    <rPh sb="8" eb="10">
      <t>タンイ</t>
    </rPh>
    <rPh sb="11" eb="13">
      <t>キニュウ</t>
    </rPh>
    <rPh sb="22" eb="24">
      <t>ヒカク</t>
    </rPh>
    <rPh sb="24" eb="26">
      <t>タイショウ</t>
    </rPh>
    <rPh sb="29" eb="31">
      <t>レイバイ</t>
    </rPh>
    <rPh sb="31" eb="33">
      <t>キキ</t>
    </rPh>
    <rPh sb="61" eb="63">
      <t>コンキョ</t>
    </rPh>
    <rPh sb="63" eb="65">
      <t>シリョウ</t>
    </rPh>
    <rPh sb="66" eb="68">
      <t>テンプ</t>
    </rPh>
    <rPh sb="69" eb="71">
      <t>フヨウ</t>
    </rPh>
    <rPh sb="75" eb="77">
      <t>シュドウ</t>
    </rPh>
    <rPh sb="77" eb="79">
      <t>ケイサン</t>
    </rPh>
    <rPh sb="80" eb="81">
      <t>モチ</t>
    </rPh>
    <rPh sb="83" eb="85">
      <t>バアイ</t>
    </rPh>
    <rPh sb="87" eb="89">
      <t>ゲンソク</t>
    </rPh>
    <rPh sb="101" eb="103">
      <t>ヨウリョウ</t>
    </rPh>
    <rPh sb="108" eb="110">
      <t>キジュン</t>
    </rPh>
    <rPh sb="206" eb="207">
      <t>タ</t>
    </rPh>
    <rPh sb="208" eb="210">
      <t>トクシュ</t>
    </rPh>
    <rPh sb="210" eb="212">
      <t>ジレイ</t>
    </rPh>
    <rPh sb="213" eb="215">
      <t>ハイカン</t>
    </rPh>
    <rPh sb="215" eb="216">
      <t>チョウ</t>
    </rPh>
    <rPh sb="217" eb="219">
      <t>ヒジョウ</t>
    </rPh>
    <rPh sb="220" eb="221">
      <t>ナガ</t>
    </rPh>
    <rPh sb="223" eb="225">
      <t>テイアツ</t>
    </rPh>
    <rPh sb="227" eb="229">
      <t>ベッチ</t>
    </rPh>
    <rPh sb="229" eb="230">
      <t>ガタ</t>
    </rPh>
    <rPh sb="230" eb="232">
      <t>コウアツ</t>
    </rPh>
    <rPh sb="238" eb="240">
      <t>サイヨウ</t>
    </rPh>
    <rPh sb="244" eb="245">
      <t>トウ</t>
    </rPh>
    <rPh sb="248" eb="250">
      <t>サイヨウ</t>
    </rPh>
    <rPh sb="252" eb="254">
      <t>ドクジ</t>
    </rPh>
    <rPh sb="255" eb="257">
      <t>ケイサン</t>
    </rPh>
    <rPh sb="257" eb="259">
      <t>ホウホウ</t>
    </rPh>
    <rPh sb="260" eb="261">
      <t>モチ</t>
    </rPh>
    <rPh sb="263" eb="265">
      <t>バアイ</t>
    </rPh>
    <rPh sb="269" eb="271">
      <t>コンキョ</t>
    </rPh>
    <rPh sb="271" eb="273">
      <t>シリョウ</t>
    </rPh>
    <rPh sb="274" eb="275">
      <t>シメ</t>
    </rPh>
    <phoneticPr fontId="3"/>
  </si>
  <si>
    <t>交付決定の日　～　　　　　　年　　　月　　　日</t>
  </si>
  <si>
    <t>自動計算</t>
  </si>
  <si>
    <t>③年間平均負荷率</t>
    <rPh sb="1" eb="3">
      <t>ネンカン</t>
    </rPh>
    <rPh sb="3" eb="5">
      <t>ヘイキン</t>
    </rPh>
    <rPh sb="5" eb="8">
      <t>フカリツ</t>
    </rPh>
    <phoneticPr fontId="3"/>
  </si>
  <si>
    <t>系統No.（　　　　）</t>
    <rPh sb="0" eb="2">
      <t>ケイトウ</t>
    </rPh>
    <phoneticPr fontId="3"/>
  </si>
  <si>
    <t>冷媒種をリストから選択してください。「B比較対象フロン冷媒機器」の冷媒種は、自動計算の場合は「市中の平均値（自動計算）」を選択してください。手動計算の場合は、選定した型番に応じて冷媒の種類を記入してください。冷媒がリスト中にない場合は、本シート４４行目以下の一覧表に入力してください。
例）市場では現在R448A冷媒を使用している機器が選択されるのが一般的な分野にも関わらず、意図的にR404A冷媒の機器を選択する等は認められません。</t>
    <rPh sb="0" eb="2">
      <t>レイバイ</t>
    </rPh>
    <rPh sb="2" eb="3">
      <t>シュ</t>
    </rPh>
    <rPh sb="9" eb="11">
      <t>センタク</t>
    </rPh>
    <rPh sb="20" eb="22">
      <t>ヒカク</t>
    </rPh>
    <rPh sb="22" eb="24">
      <t>タイショウ</t>
    </rPh>
    <rPh sb="27" eb="29">
      <t>レイバイ</t>
    </rPh>
    <rPh sb="29" eb="31">
      <t>キキ</t>
    </rPh>
    <rPh sb="33" eb="35">
      <t>レイバイ</t>
    </rPh>
    <rPh sb="35" eb="36">
      <t>シュ</t>
    </rPh>
    <rPh sb="38" eb="40">
      <t>ジドウ</t>
    </rPh>
    <rPh sb="40" eb="42">
      <t>ケイサン</t>
    </rPh>
    <rPh sb="43" eb="45">
      <t>バアイ</t>
    </rPh>
    <rPh sb="47" eb="49">
      <t>シチュウ</t>
    </rPh>
    <rPh sb="50" eb="53">
      <t>ヘイキンチ</t>
    </rPh>
    <rPh sb="54" eb="56">
      <t>ジドウ</t>
    </rPh>
    <rPh sb="56" eb="58">
      <t>ケイサン</t>
    </rPh>
    <rPh sb="61" eb="63">
      <t>センタク</t>
    </rPh>
    <rPh sb="70" eb="72">
      <t>シュドウ</t>
    </rPh>
    <rPh sb="72" eb="74">
      <t>ケイサン</t>
    </rPh>
    <rPh sb="75" eb="77">
      <t>バアイ</t>
    </rPh>
    <rPh sb="79" eb="81">
      <t>センテイ</t>
    </rPh>
    <rPh sb="83" eb="85">
      <t>カタバン</t>
    </rPh>
    <rPh sb="86" eb="87">
      <t>オウ</t>
    </rPh>
    <rPh sb="89" eb="91">
      <t>レイバイ</t>
    </rPh>
    <rPh sb="92" eb="94">
      <t>シュルイ</t>
    </rPh>
    <rPh sb="95" eb="97">
      <t>キニュウ</t>
    </rPh>
    <phoneticPr fontId="3"/>
  </si>
  <si>
    <t>「Ｂ比較対象フロン冷媒機器」の
自動計算または手動計算　（※１）</t>
    <rPh sb="2" eb="4">
      <t>ヒカク</t>
    </rPh>
    <rPh sb="4" eb="6">
      <t>タイショウ</t>
    </rPh>
    <rPh sb="9" eb="11">
      <t>レイバイ</t>
    </rPh>
    <rPh sb="11" eb="13">
      <t>キキ</t>
    </rPh>
    <rPh sb="16" eb="18">
      <t>ジドウ</t>
    </rPh>
    <rPh sb="18" eb="20">
      <t>ケイサン</t>
    </rPh>
    <rPh sb="23" eb="25">
      <t>シュドウ</t>
    </rPh>
    <rPh sb="25" eb="27">
      <t>ケイサン</t>
    </rPh>
    <phoneticPr fontId="3"/>
  </si>
  <si>
    <t>冷却方式　（※２）</t>
    <rPh sb="0" eb="2">
      <t>レイキャク</t>
    </rPh>
    <rPh sb="2" eb="4">
      <t>ホウシキ</t>
    </rPh>
    <phoneticPr fontId="3"/>
  </si>
  <si>
    <t>冷媒　（※２）（※３）</t>
    <rPh sb="0" eb="2">
      <t>レイバイ</t>
    </rPh>
    <phoneticPr fontId="3"/>
  </si>
  <si>
    <t>凝縮温度または外気温度　（※２）</t>
    <rPh sb="0" eb="2">
      <t>ギョウシュク</t>
    </rPh>
    <rPh sb="2" eb="4">
      <t>オンド</t>
    </rPh>
    <rPh sb="7" eb="9">
      <t>ガイキ</t>
    </rPh>
    <rPh sb="9" eb="11">
      <t>オンド</t>
    </rPh>
    <phoneticPr fontId="3"/>
  </si>
  <si>
    <t>（※１）申請内容については、申請者が責を負います。
（※２）当該欄をクリックし、▽をクリックして表示されるリストから選択してください。
（※３）「市中の平均値（自動計算）」は、コンデンシングユニットの冷媒種ごとの出荷台数と各冷媒のGWPにて加重平均した分析値です。</t>
    <rPh sb="4" eb="6">
      <t>シンセイ</t>
    </rPh>
    <rPh sb="6" eb="8">
      <t>ナイヨウ</t>
    </rPh>
    <rPh sb="14" eb="17">
      <t>シンセイシャ</t>
    </rPh>
    <rPh sb="18" eb="19">
      <t>セキ</t>
    </rPh>
    <rPh sb="20" eb="21">
      <t>オ</t>
    </rPh>
    <rPh sb="73" eb="75">
      <t>シチュウ</t>
    </rPh>
    <rPh sb="76" eb="79">
      <t>ヘイキンチ</t>
    </rPh>
    <rPh sb="80" eb="82">
      <t>ジドウ</t>
    </rPh>
    <rPh sb="82" eb="84">
      <t>ケイサン</t>
    </rPh>
    <rPh sb="100" eb="102">
      <t>レイバイ</t>
    </rPh>
    <rPh sb="102" eb="103">
      <t>シュ</t>
    </rPh>
    <rPh sb="106" eb="108">
      <t>シュッカ</t>
    </rPh>
    <rPh sb="108" eb="110">
      <t>ダイスウ</t>
    </rPh>
    <rPh sb="111" eb="112">
      <t>カク</t>
    </rPh>
    <rPh sb="112" eb="114">
      <t>レイバイ</t>
    </rPh>
    <rPh sb="120" eb="122">
      <t>カジュウ</t>
    </rPh>
    <rPh sb="122" eb="124">
      <t>ヘイキン</t>
    </rPh>
    <rPh sb="126" eb="128">
      <t>ブンセキ</t>
    </rPh>
    <rPh sb="128" eb="129">
      <t>チ</t>
    </rPh>
    <phoneticPr fontId="3"/>
  </si>
  <si>
    <t>＜脱炭素型自然冷媒機器導入効果の把握＞</t>
    <rPh sb="1" eb="2">
      <t>ダツ</t>
    </rPh>
    <rPh sb="2" eb="4">
      <t>タンソ</t>
    </rPh>
    <phoneticPr fontId="3"/>
  </si>
  <si>
    <t>大企業に求める条件　（先進的な中小企業への取り組みの場合もチェック可能）
※各チェック項目の証拠書類を添付してください。</t>
    <rPh sb="0" eb="3">
      <t>ダイキギョウ</t>
    </rPh>
    <rPh sb="4" eb="5">
      <t>モト</t>
    </rPh>
    <rPh sb="7" eb="9">
      <t>ジョウケン</t>
    </rPh>
    <rPh sb="38" eb="39">
      <t>カク</t>
    </rPh>
    <rPh sb="43" eb="45">
      <t>コウモク</t>
    </rPh>
    <rPh sb="46" eb="48">
      <t>ショウコ</t>
    </rPh>
    <rPh sb="48" eb="50">
      <t>ショルイ</t>
    </rPh>
    <rPh sb="51" eb="53">
      <t>テンプ</t>
    </rPh>
    <phoneticPr fontId="3"/>
  </si>
  <si>
    <t>＜導入効果の周知、脱炭素先行地域への該当＞</t>
    <rPh sb="1" eb="3">
      <t>ドウニュウ</t>
    </rPh>
    <rPh sb="3" eb="5">
      <t>コウカ</t>
    </rPh>
    <rPh sb="6" eb="8">
      <t>シュウチ</t>
    </rPh>
    <rPh sb="9" eb="10">
      <t>ダツ</t>
    </rPh>
    <rPh sb="10" eb="12">
      <t>タンソ</t>
    </rPh>
    <rPh sb="12" eb="14">
      <t>センコウ</t>
    </rPh>
    <rPh sb="14" eb="16">
      <t>チイキ</t>
    </rPh>
    <rPh sb="18" eb="20">
      <t>ガイトウ</t>
    </rPh>
    <phoneticPr fontId="3"/>
  </si>
  <si>
    <t>全体集計表</t>
    <rPh sb="0" eb="2">
      <t>ゼンタイ</t>
    </rPh>
    <rPh sb="2" eb="5">
      <t>シュウケイヒョウ</t>
    </rPh>
    <phoneticPr fontId="3"/>
  </si>
  <si>
    <t xml:space="preserve">系統ごと集計表
</t>
    <rPh sb="0" eb="2">
      <t>ケイトウ</t>
    </rPh>
    <rPh sb="4" eb="7">
      <t>シュウケイヒョウ</t>
    </rPh>
    <phoneticPr fontId="3"/>
  </si>
  <si>
    <t>CO2削減効果計算書（同一系統内の型式ごとの計算シート）</t>
    <rPh sb="3" eb="5">
      <t>サクゲン</t>
    </rPh>
    <rPh sb="5" eb="7">
      <t>コウカ</t>
    </rPh>
    <rPh sb="7" eb="10">
      <t>ケイサンショ</t>
    </rPh>
    <rPh sb="11" eb="13">
      <t>ドウイツ</t>
    </rPh>
    <rPh sb="13" eb="15">
      <t>ケイトウ</t>
    </rPh>
    <rPh sb="15" eb="16">
      <t>ナイ</t>
    </rPh>
    <rPh sb="17" eb="19">
      <t>カタシキ</t>
    </rPh>
    <rPh sb="22" eb="24">
      <t>ケイサン</t>
    </rPh>
    <phoneticPr fontId="3"/>
  </si>
  <si>
    <t>－型式No.(     )</t>
    <rPh sb="2" eb="3">
      <t>シキ</t>
    </rPh>
    <phoneticPr fontId="3"/>
  </si>
  <si>
    <t>「Ａ脱炭素型自然冷媒機器」の列には、導入する自然冷媒機器について記入してください。「Ｂ比較対象フロン冷媒機器」の列は、自動計算の場合型式を記入する必要はありません。また自動計算の場合、「Ｂ比較対象フロン冷媒機器」に関連する根拠資料の提出は不要となります。
手動計算の場合、自然冷媒機器と同等の冷却能力をもつ、フロン冷媒機器を比較対象として記入してください。ただし、比較対象フロン冷媒機器として選定する機器は、市場において一般的に選択される機器である等の合理性が根拠資料で説明可能な機器に限り認めます。
例）市場では現在R448A冷媒を使用している機器が選択されるのが一般的な分野にも関わらず、意図的にR404A冷媒の機器を選択する等は認められません。</t>
    <rPh sb="2" eb="3">
      <t>ダツ</t>
    </rPh>
    <rPh sb="3" eb="5">
      <t>タンソ</t>
    </rPh>
    <rPh sb="14" eb="15">
      <t>レツ</t>
    </rPh>
    <rPh sb="18" eb="20">
      <t>ドウニュウ</t>
    </rPh>
    <rPh sb="32" eb="34">
      <t>キニュウ</t>
    </rPh>
    <rPh sb="59" eb="61">
      <t>ジドウ</t>
    </rPh>
    <rPh sb="61" eb="63">
      <t>ケイサン</t>
    </rPh>
    <rPh sb="64" eb="66">
      <t>バアイ</t>
    </rPh>
    <rPh sb="69" eb="71">
      <t>キニュウ</t>
    </rPh>
    <rPh sb="73" eb="75">
      <t>ヒツヨウ</t>
    </rPh>
    <rPh sb="84" eb="86">
      <t>ジドウ</t>
    </rPh>
    <rPh sb="86" eb="88">
      <t>ケイサン</t>
    </rPh>
    <rPh sb="89" eb="91">
      <t>バアイ</t>
    </rPh>
    <rPh sb="94" eb="96">
      <t>ヒカク</t>
    </rPh>
    <rPh sb="96" eb="98">
      <t>タイショウ</t>
    </rPh>
    <rPh sb="101" eb="103">
      <t>レイバイ</t>
    </rPh>
    <rPh sb="103" eb="105">
      <t>キキ</t>
    </rPh>
    <rPh sb="107" eb="109">
      <t>カンレン</t>
    </rPh>
    <rPh sb="111" eb="113">
      <t>コンキョ</t>
    </rPh>
    <rPh sb="113" eb="115">
      <t>シリョウ</t>
    </rPh>
    <rPh sb="116" eb="118">
      <t>テイシュツ</t>
    </rPh>
    <rPh sb="119" eb="121">
      <t>フヨウ</t>
    </rPh>
    <rPh sb="128" eb="130">
      <t>シュドウ</t>
    </rPh>
    <rPh sb="130" eb="132">
      <t>ケイサン</t>
    </rPh>
    <rPh sb="133" eb="135">
      <t>バアイ</t>
    </rPh>
    <rPh sb="162" eb="164">
      <t>ヒカク</t>
    </rPh>
    <rPh sb="164" eb="166">
      <t>タイショウ</t>
    </rPh>
    <rPh sb="176" eb="178">
      <t>ヒカクタイショウレイバイキキレツドウトウレイキャクノウリョクヒカクタイショウレイバイキキキニュウ</t>
    </rPh>
    <rPh sb="214" eb="216">
      <t>センタク</t>
    </rPh>
    <rPh sb="219" eb="221">
      <t>キキ</t>
    </rPh>
    <rPh sb="296" eb="299">
      <t>イトテキ</t>
    </rPh>
    <rPh sb="315" eb="316">
      <t>トウ</t>
    </rPh>
    <rPh sb="317" eb="318">
      <t>ミト</t>
    </rPh>
    <phoneticPr fontId="3"/>
  </si>
  <si>
    <t>型式</t>
    <rPh sb="0" eb="2">
      <t>カタシキ</t>
    </rPh>
    <phoneticPr fontId="3"/>
  </si>
  <si>
    <t>対象となる機器の種類を具体的に、例えば「ABC-123×●台」のように記入してください。「Ｂ比較対象のフロン冷媒機器」において自動計算を選択した場合は、「Ｂ比較対象のフロン冷媒機器」の型式を入力する必要はありません。</t>
    <rPh sb="0" eb="2">
      <t>タイショウ</t>
    </rPh>
    <rPh sb="5" eb="7">
      <t>キキ</t>
    </rPh>
    <rPh sb="8" eb="10">
      <t>シュルイ</t>
    </rPh>
    <rPh sb="11" eb="14">
      <t>グタイテキ</t>
    </rPh>
    <rPh sb="16" eb="17">
      <t>タト</t>
    </rPh>
    <rPh sb="35" eb="37">
      <t>キニュウ</t>
    </rPh>
    <rPh sb="46" eb="48">
      <t>ヒカク</t>
    </rPh>
    <rPh sb="48" eb="50">
      <t>タイショウ</t>
    </rPh>
    <rPh sb="54" eb="56">
      <t>レイバイ</t>
    </rPh>
    <rPh sb="56" eb="58">
      <t>キキ</t>
    </rPh>
    <rPh sb="63" eb="65">
      <t>ジドウ</t>
    </rPh>
    <rPh sb="65" eb="67">
      <t>ケイサン</t>
    </rPh>
    <rPh sb="68" eb="70">
      <t>センタク</t>
    </rPh>
    <rPh sb="72" eb="74">
      <t>バアイ</t>
    </rPh>
    <rPh sb="78" eb="80">
      <t>ヒカク</t>
    </rPh>
    <rPh sb="80" eb="82">
      <t>タイショウ</t>
    </rPh>
    <rPh sb="86" eb="88">
      <t>レイバイ</t>
    </rPh>
    <rPh sb="88" eb="90">
      <t>キキ</t>
    </rPh>
    <rPh sb="95" eb="97">
      <t>ニュウリョク</t>
    </rPh>
    <rPh sb="99" eb="101">
      <t>ヒツヨウ</t>
    </rPh>
    <phoneticPr fontId="3"/>
  </si>
  <si>
    <t>同一系統内に同一型式の機器が複数ある場合は、その台数を記入してください。単一の場合は1を記入してください。
ただし、同一系統内の同一型式の機器であっても、負荷率等が異なる条件で稼働する場合はシートを分けて記入してください。</t>
    <rPh sb="0" eb="2">
      <t>ドウイツ</t>
    </rPh>
    <rPh sb="2" eb="4">
      <t>ケイトウ</t>
    </rPh>
    <rPh sb="4" eb="5">
      <t>ナイ</t>
    </rPh>
    <rPh sb="6" eb="8">
      <t>ドウイツ</t>
    </rPh>
    <rPh sb="11" eb="13">
      <t>キキ</t>
    </rPh>
    <rPh sb="14" eb="16">
      <t>フクスウ</t>
    </rPh>
    <rPh sb="18" eb="20">
      <t>バアイ</t>
    </rPh>
    <rPh sb="24" eb="26">
      <t>ダイスウ</t>
    </rPh>
    <rPh sb="27" eb="29">
      <t>キニュウ</t>
    </rPh>
    <rPh sb="36" eb="38">
      <t>タンイツ</t>
    </rPh>
    <rPh sb="39" eb="41">
      <t>バアイ</t>
    </rPh>
    <rPh sb="44" eb="46">
      <t>キニュウ</t>
    </rPh>
    <rPh sb="58" eb="60">
      <t>ドウイツ</t>
    </rPh>
    <rPh sb="60" eb="62">
      <t>ケイトウ</t>
    </rPh>
    <rPh sb="62" eb="63">
      <t>ナイ</t>
    </rPh>
    <rPh sb="64" eb="66">
      <t>ドウイツ</t>
    </rPh>
    <rPh sb="69" eb="71">
      <t>キキ</t>
    </rPh>
    <rPh sb="77" eb="80">
      <t>フカリツ</t>
    </rPh>
    <rPh sb="80" eb="81">
      <t>トウ</t>
    </rPh>
    <rPh sb="82" eb="83">
      <t>コト</t>
    </rPh>
    <rPh sb="85" eb="87">
      <t>ジョウケン</t>
    </rPh>
    <rPh sb="88" eb="90">
      <t>カドウ</t>
    </rPh>
    <rPh sb="92" eb="94">
      <t>バアイ</t>
    </rPh>
    <rPh sb="99" eb="100">
      <t>ワ</t>
    </rPh>
    <rPh sb="102" eb="104">
      <t>キニュウ</t>
    </rPh>
    <phoneticPr fontId="3"/>
  </si>
  <si>
    <t>当該装置について予想される年間稼働時間を以下の方法で算出し記入してください。
・食品製造工場の場合にはラインの稼働時間を記入し、根拠資料を添付してください。
・冷凍冷蔵倉庫並びに食品小売店舗の場合には原則24時間365日=8,760時間を記入してください。その際、根拠資料の添付は不要です。</t>
    <rPh sb="40" eb="42">
      <t>ショクヒン</t>
    </rPh>
    <rPh sb="42" eb="44">
      <t>セイゾウ</t>
    </rPh>
    <rPh sb="80" eb="84">
      <t>レイトウレイゾウ</t>
    </rPh>
    <rPh sb="86" eb="87">
      <t>ナラ</t>
    </rPh>
    <rPh sb="89" eb="91">
      <t>ショクヒン</t>
    </rPh>
    <rPh sb="91" eb="93">
      <t>コウ</t>
    </rPh>
    <phoneticPr fontId="3"/>
  </si>
  <si>
    <t xml:space="preserve"> 率</t>
    <rPh sb="1" eb="2">
      <t>リツ</t>
    </rPh>
    <phoneticPr fontId="3"/>
  </si>
  <si>
    <t>寄付金、既設機器等（過去に環境省からの補助金を受けたものに限る）の処分による収入等（地方自治体等が実施する補助金等を含む）をいいます。</t>
    <rPh sb="0" eb="3">
      <t>キフキン</t>
    </rPh>
    <rPh sb="4" eb="6">
      <t>キセツ</t>
    </rPh>
    <rPh sb="6" eb="8">
      <t>キキ</t>
    </rPh>
    <rPh sb="8" eb="9">
      <t>トウ</t>
    </rPh>
    <rPh sb="10" eb="12">
      <t>カコ</t>
    </rPh>
    <rPh sb="13" eb="16">
      <t>カンキョウショウ</t>
    </rPh>
    <rPh sb="19" eb="22">
      <t>ホジョキン</t>
    </rPh>
    <rPh sb="23" eb="24">
      <t>ウ</t>
    </rPh>
    <rPh sb="29" eb="30">
      <t>カギ</t>
    </rPh>
    <rPh sb="33" eb="35">
      <t>ショブン</t>
    </rPh>
    <rPh sb="38" eb="40">
      <t>シュウニュウ</t>
    </rPh>
    <rPh sb="40" eb="41">
      <t>トウ</t>
    </rPh>
    <rPh sb="42" eb="44">
      <t>チホウ</t>
    </rPh>
    <rPh sb="44" eb="47">
      <t>ジチタイ</t>
    </rPh>
    <rPh sb="47" eb="48">
      <t>ナド</t>
    </rPh>
    <rPh sb="49" eb="51">
      <t>ジッシ</t>
    </rPh>
    <rPh sb="53" eb="56">
      <t>ホジョキン</t>
    </rPh>
    <rPh sb="56" eb="57">
      <t>ナド</t>
    </rPh>
    <rPh sb="58" eb="59">
      <t>フク</t>
    </rPh>
    <phoneticPr fontId="3"/>
  </si>
  <si>
    <t>年間平均負荷率の算出根拠</t>
    <rPh sb="0" eb="2">
      <t>ネンカン</t>
    </rPh>
    <rPh sb="2" eb="4">
      <t>ネンヘイキン</t>
    </rPh>
    <rPh sb="4" eb="6">
      <t>フカ</t>
    </rPh>
    <rPh sb="6" eb="7">
      <t>リツ</t>
    </rPh>
    <rPh sb="8" eb="10">
      <t>サンシュツ</t>
    </rPh>
    <rPh sb="10" eb="12">
      <t>コンキョ</t>
    </rPh>
    <phoneticPr fontId="36"/>
  </si>
  <si>
    <t>平均負荷率</t>
    <rPh sb="0" eb="2">
      <t>ネンヘイキン</t>
    </rPh>
    <rPh sb="2" eb="4">
      <t>フカ</t>
    </rPh>
    <rPh sb="4" eb="5">
      <t>リツ</t>
    </rPh>
    <phoneticPr fontId="3"/>
  </si>
  <si>
    <t>冷却負荷（同一系統の合計値）</t>
    <phoneticPr fontId="3"/>
  </si>
  <si>
    <t>※同一系統で「異なる型式」が混在する場合は、冷却負荷を案分して平均負荷率を算出してください。</t>
    <rPh sb="1" eb="3">
      <t>ドウイツ</t>
    </rPh>
    <rPh sb="3" eb="5">
      <t>ケイトウ</t>
    </rPh>
    <rPh sb="7" eb="8">
      <t>コト</t>
    </rPh>
    <rPh sb="10" eb="12">
      <t>カタシキ</t>
    </rPh>
    <rPh sb="14" eb="16">
      <t>コンザイ</t>
    </rPh>
    <rPh sb="18" eb="20">
      <t>バアイ</t>
    </rPh>
    <rPh sb="22" eb="24">
      <t>レイキャク</t>
    </rPh>
    <rPh sb="24" eb="26">
      <t>フカ</t>
    </rPh>
    <rPh sb="27" eb="29">
      <t>アンブン</t>
    </rPh>
    <rPh sb="31" eb="33">
      <t>ヘイキン</t>
    </rPh>
    <rPh sb="33" eb="35">
      <t>フカ</t>
    </rPh>
    <rPh sb="35" eb="36">
      <t>リツ</t>
    </rPh>
    <rPh sb="37" eb="39">
      <t>サンシュツ</t>
    </rPh>
    <phoneticPr fontId="3"/>
  </si>
  <si>
    <t>冷却負荷の按分値（kW）</t>
  </si>
  <si>
    <t>冷凍能力（kW）</t>
    <rPh sb="0" eb="2">
      <t>レイトウ</t>
    </rPh>
    <rPh sb="2" eb="4">
      <t>ノウリョク</t>
    </rPh>
    <phoneticPr fontId="3"/>
  </si>
  <si>
    <t>系統ごとの平均負荷率（％）
　（１台あたりの値）</t>
    <rPh sb="0" eb="2">
      <t>ケイトウ</t>
    </rPh>
    <rPh sb="5" eb="7">
      <t>ヘイキン</t>
    </rPh>
    <rPh sb="7" eb="9">
      <t>フカ</t>
    </rPh>
    <rPh sb="9" eb="10">
      <t>リツ</t>
    </rPh>
    <phoneticPr fontId="3"/>
  </si>
  <si>
    <t>①</t>
    <phoneticPr fontId="3"/>
  </si>
  <si>
    <t>系統No.（　　　　　）</t>
  </si>
  <si>
    <t>型式No.(     )</t>
    <rPh sb="1" eb="2">
      <t>シキ</t>
    </rPh>
    <phoneticPr fontId="3"/>
  </si>
  <si>
    <t>÷</t>
    <phoneticPr fontId="3"/>
  </si>
  <si>
    <t>×</t>
    <phoneticPr fontId="3"/>
  </si>
  <si>
    <t>②</t>
    <phoneticPr fontId="3"/>
  </si>
  <si>
    <t>年間平均負荷率</t>
    <rPh sb="0" eb="2">
      <t>ネンカン</t>
    </rPh>
    <rPh sb="2" eb="4">
      <t>ヘイキン</t>
    </rPh>
    <rPh sb="4" eb="6">
      <t>フカ</t>
    </rPh>
    <rPh sb="6" eb="7">
      <t>リツ</t>
    </rPh>
    <phoneticPr fontId="3"/>
  </si>
  <si>
    <t>平均負荷率（％）</t>
    <rPh sb="0" eb="2">
      <t>ヘイキン</t>
    </rPh>
    <rPh sb="2" eb="4">
      <t>フカ</t>
    </rPh>
    <rPh sb="4" eb="5">
      <t>リツ</t>
    </rPh>
    <phoneticPr fontId="3"/>
  </si>
  <si>
    <t>冷凍機の
年間平均稼働率（％）</t>
    <rPh sb="0" eb="2">
      <t>レイトウ</t>
    </rPh>
    <rPh sb="2" eb="3">
      <t>キ</t>
    </rPh>
    <rPh sb="5" eb="7">
      <t>ネンカン</t>
    </rPh>
    <rPh sb="7" eb="9">
      <t>ヘイキン</t>
    </rPh>
    <rPh sb="9" eb="11">
      <t>カドウ</t>
    </rPh>
    <rPh sb="11" eb="12">
      <t>リツ</t>
    </rPh>
    <phoneticPr fontId="3"/>
  </si>
  <si>
    <t>年間平均負荷率（％）</t>
    <rPh sb="0" eb="2">
      <t>ネンカン</t>
    </rPh>
    <rPh sb="2" eb="4">
      <t>ヘイキン</t>
    </rPh>
    <rPh sb="4" eb="6">
      <t>フカ</t>
    </rPh>
    <rPh sb="6" eb="7">
      <t>リツ</t>
    </rPh>
    <phoneticPr fontId="3"/>
  </si>
  <si>
    <t>＝</t>
    <phoneticPr fontId="3"/>
  </si>
  <si>
    <t>B:　比較対象フロン冷媒機器の年間平均稼働率</t>
    <rPh sb="3" eb="5">
      <t>ヒカク</t>
    </rPh>
    <rPh sb="5" eb="7">
      <t>タイショウ</t>
    </rPh>
    <rPh sb="10" eb="12">
      <t>レイバイ</t>
    </rPh>
    <rPh sb="12" eb="14">
      <t>キキ</t>
    </rPh>
    <rPh sb="15" eb="17">
      <t>ネンカン</t>
    </rPh>
    <rPh sb="17" eb="19">
      <t>ヘイキン</t>
    </rPh>
    <rPh sb="19" eb="21">
      <t>カドウ</t>
    </rPh>
    <rPh sb="21" eb="22">
      <t>リツ</t>
    </rPh>
    <phoneticPr fontId="36"/>
  </si>
  <si>
    <t>系統No.（　　　　）</t>
    <phoneticPr fontId="3"/>
  </si>
  <si>
    <t>℃</t>
    <phoneticPr fontId="36"/>
  </si>
  <si>
    <t>●●県</t>
    <rPh sb="2" eb="3">
      <t>ケン</t>
    </rPh>
    <phoneticPr fontId="36"/>
  </si>
  <si>
    <t>●●市</t>
    <rPh sb="2" eb="3">
      <t>シ</t>
    </rPh>
    <phoneticPr fontId="36"/>
  </si>
  <si>
    <t>　2022年度の</t>
    <rPh sb="5" eb="6">
      <t>ネン</t>
    </rPh>
    <phoneticPr fontId="36"/>
  </si>
  <si>
    <t>外気温度補正による冷凍機の平均稼働率は下記の通りとなる。</t>
    <rPh sb="0" eb="2">
      <t>ガイキ</t>
    </rPh>
    <rPh sb="9" eb="11">
      <t>レイトウ</t>
    </rPh>
    <rPh sb="11" eb="12">
      <t>キ</t>
    </rPh>
    <rPh sb="13" eb="15">
      <t>ヘイキン</t>
    </rPh>
    <rPh sb="15" eb="17">
      <t>カドウ</t>
    </rPh>
    <rPh sb="17" eb="18">
      <t>リツ</t>
    </rPh>
    <phoneticPr fontId="3"/>
  </si>
  <si>
    <t>2022年度</t>
    <rPh sb="4" eb="6">
      <t>ネンド</t>
    </rPh>
    <phoneticPr fontId="3"/>
  </si>
  <si>
    <t>稼働率</t>
    <rPh sb="0" eb="2">
      <t>カドウ</t>
    </rPh>
    <rPh sb="2" eb="3">
      <t>リツ</t>
    </rPh>
    <phoneticPr fontId="36"/>
  </si>
  <si>
    <t>％</t>
    <phoneticPr fontId="36"/>
  </si>
  <si>
    <t>1月</t>
    <rPh sb="1" eb="2">
      <t>ガツ</t>
    </rPh>
    <phoneticPr fontId="36"/>
  </si>
  <si>
    <t>2月</t>
    <rPh sb="1" eb="2">
      <t>ガツ</t>
    </rPh>
    <phoneticPr fontId="36"/>
  </si>
  <si>
    <t>3月</t>
    <rPh sb="1" eb="2">
      <t>ガツ</t>
    </rPh>
    <phoneticPr fontId="36"/>
  </si>
  <si>
    <t>4月</t>
  </si>
  <si>
    <t>5月</t>
  </si>
  <si>
    <t>6月</t>
  </si>
  <si>
    <t>7月</t>
  </si>
  <si>
    <t>8月</t>
  </si>
  <si>
    <t>9月</t>
  </si>
  <si>
    <t>10月</t>
  </si>
  <si>
    <t>11月</t>
  </si>
  <si>
    <t>12月</t>
  </si>
  <si>
    <t>年間平均稼働率（％）</t>
    <rPh sb="0" eb="2">
      <t>ネンカン</t>
    </rPh>
    <rPh sb="2" eb="4">
      <t>ヘイキン</t>
    </rPh>
    <rPh sb="4" eb="6">
      <t>カドウ</t>
    </rPh>
    <rPh sb="6" eb="7">
      <t>リツ</t>
    </rPh>
    <phoneticPr fontId="3"/>
  </si>
  <si>
    <t>外気温度</t>
    <rPh sb="0" eb="2">
      <t>ガイキ</t>
    </rPh>
    <rPh sb="2" eb="4">
      <t>オンド</t>
    </rPh>
    <phoneticPr fontId="3"/>
  </si>
  <si>
    <t>湿球温度</t>
    <rPh sb="0" eb="2">
      <t>シッキュウ</t>
    </rPh>
    <rPh sb="2" eb="4">
      <t>オンド</t>
    </rPh>
    <phoneticPr fontId="3"/>
  </si>
  <si>
    <t>負荷率計算書</t>
    <phoneticPr fontId="3"/>
  </si>
  <si>
    <t>出力値</t>
    <rPh sb="0" eb="2">
      <t>シュツリョク</t>
    </rPh>
    <rPh sb="2" eb="3">
      <t>チ</t>
    </rPh>
    <phoneticPr fontId="3"/>
  </si>
  <si>
    <t>※Cは外気温度32度または凝縮温度40℃（冷却水温度32℃）の冷凍能力を100％にした場合の消費電力の補正率に修正</t>
    <rPh sb="3" eb="5">
      <t>ガイキ</t>
    </rPh>
    <rPh sb="5" eb="7">
      <t>オンド</t>
    </rPh>
    <rPh sb="9" eb="10">
      <t>ド</t>
    </rPh>
    <rPh sb="55" eb="57">
      <t>シュウセイ</t>
    </rPh>
    <phoneticPr fontId="3"/>
  </si>
  <si>
    <t>蒸発温度または冷却水温度</t>
    <rPh sb="0" eb="2">
      <t>ジョウハツ</t>
    </rPh>
    <rPh sb="2" eb="4">
      <t>オンド</t>
    </rPh>
    <rPh sb="7" eb="10">
      <t>レイキャクスイ</t>
    </rPh>
    <rPh sb="10" eb="12">
      <t>オンド</t>
    </rPh>
    <phoneticPr fontId="3"/>
  </si>
  <si>
    <t>周囲温度</t>
    <rPh sb="0" eb="2">
      <t>シュウイ</t>
    </rPh>
    <rPh sb="2" eb="4">
      <t>オンド</t>
    </rPh>
    <phoneticPr fontId="3"/>
  </si>
  <si>
    <t>C=B*100/A</t>
    <phoneticPr fontId="3"/>
  </si>
  <si>
    <t>消費電力</t>
    <rPh sb="0" eb="2">
      <t>ショウヒ</t>
    </rPh>
    <rPh sb="2" eb="4">
      <t>デンリョク</t>
    </rPh>
    <phoneticPr fontId="3"/>
  </si>
  <si>
    <t>A</t>
    <phoneticPr fontId="3"/>
  </si>
  <si>
    <t>B</t>
    <phoneticPr fontId="3"/>
  </si>
  <si>
    <t>C</t>
    <phoneticPr fontId="3"/>
  </si>
  <si>
    <t>空冷式</t>
    <rPh sb="0" eb="3">
      <t>クウレイシキ</t>
    </rPh>
    <phoneticPr fontId="3"/>
  </si>
  <si>
    <t>能力変化率%</t>
    <rPh sb="0" eb="2">
      <t>ノウリョク</t>
    </rPh>
    <rPh sb="2" eb="4">
      <t>ヘンカ</t>
    </rPh>
    <rPh sb="4" eb="5">
      <t>リツ</t>
    </rPh>
    <phoneticPr fontId="3"/>
  </si>
  <si>
    <t>電力変化率%</t>
    <rPh sb="0" eb="2">
      <t>デンリョク</t>
    </rPh>
    <rPh sb="2" eb="4">
      <t>ヘンカ</t>
    </rPh>
    <rPh sb="4" eb="5">
      <t>リツ</t>
    </rPh>
    <phoneticPr fontId="3"/>
  </si>
  <si>
    <t xml:space="preserve">外気温度補正率% </t>
    <rPh sb="0" eb="2">
      <t>ガイキ</t>
    </rPh>
    <rPh sb="2" eb="4">
      <t>オンド</t>
    </rPh>
    <rPh sb="4" eb="6">
      <t>ホセイ</t>
    </rPh>
    <rPh sb="6" eb="7">
      <t>リツ</t>
    </rPh>
    <phoneticPr fontId="36"/>
  </si>
  <si>
    <t>能力変化率</t>
    <rPh sb="0" eb="2">
      <t>ノウリョク</t>
    </rPh>
    <rPh sb="2" eb="4">
      <t>ヘンカ</t>
    </rPh>
    <rPh sb="4" eb="5">
      <t>リツ</t>
    </rPh>
    <phoneticPr fontId="3"/>
  </si>
  <si>
    <t>電力変化率</t>
    <rPh sb="0" eb="2">
      <t>デンリョク</t>
    </rPh>
    <rPh sb="2" eb="4">
      <t>ヘンカ</t>
    </rPh>
    <rPh sb="4" eb="5">
      <t>リツ</t>
    </rPh>
    <phoneticPr fontId="3"/>
  </si>
  <si>
    <t>1月</t>
    <rPh sb="1" eb="2">
      <t>ガツ</t>
    </rPh>
    <phoneticPr fontId="3"/>
  </si>
  <si>
    <t>2月</t>
    <rPh sb="1" eb="2">
      <t>ガツ</t>
    </rPh>
    <phoneticPr fontId="3"/>
  </si>
  <si>
    <t>3月</t>
  </si>
  <si>
    <t>年間外気補正率%</t>
    <rPh sb="0" eb="2">
      <t>ネンカン</t>
    </rPh>
    <rPh sb="2" eb="4">
      <t>ガイキ</t>
    </rPh>
    <rPh sb="4" eb="6">
      <t>ホセイ</t>
    </rPh>
    <rPh sb="6" eb="7">
      <t>リツ</t>
    </rPh>
    <phoneticPr fontId="3"/>
  </si>
  <si>
    <t>データーベース</t>
    <phoneticPr fontId="3"/>
  </si>
  <si>
    <t>呼称出力</t>
    <rPh sb="0" eb="2">
      <t>コショウ</t>
    </rPh>
    <rPh sb="2" eb="4">
      <t>シュツリョク</t>
    </rPh>
    <phoneticPr fontId="3"/>
  </si>
  <si>
    <t>空冷式　外気温度補正</t>
    <rPh sb="0" eb="3">
      <t>クウレイシキ</t>
    </rPh>
    <rPh sb="4" eb="6">
      <t>ガイキ</t>
    </rPh>
    <rPh sb="6" eb="8">
      <t>オンド</t>
    </rPh>
    <rPh sb="8" eb="10">
      <t>ホセイ</t>
    </rPh>
    <phoneticPr fontId="3"/>
  </si>
  <si>
    <t>37ｋW以下</t>
    <rPh sb="4" eb="6">
      <t>イカ</t>
    </rPh>
    <phoneticPr fontId="3"/>
  </si>
  <si>
    <t>能力変化率％</t>
    <rPh sb="0" eb="2">
      <t>ノウリョク</t>
    </rPh>
    <rPh sb="2" eb="4">
      <t>ヘンカ</t>
    </rPh>
    <rPh sb="4" eb="5">
      <t>リツ</t>
    </rPh>
    <phoneticPr fontId="3"/>
  </si>
  <si>
    <t>条件</t>
    <rPh sb="0" eb="2">
      <t>ジョウケン</t>
    </rPh>
    <phoneticPr fontId="3"/>
  </si>
  <si>
    <t>20℃以下は、20℃と同じと仮定</t>
    <rPh sb="2" eb="5">
      <t>ドイカ</t>
    </rPh>
    <rPh sb="11" eb="12">
      <t>オナ</t>
    </rPh>
    <rPh sb="14" eb="16">
      <t>カテイ</t>
    </rPh>
    <phoneticPr fontId="3"/>
  </si>
  <si>
    <t>40℃以上は40℃と同じと仮定</t>
    <rPh sb="3" eb="4">
      <t>イ</t>
    </rPh>
    <rPh sb="4" eb="5">
      <t>ジョウ</t>
    </rPh>
    <rPh sb="10" eb="11">
      <t>オナ</t>
    </rPh>
    <rPh sb="13" eb="15">
      <t>カテイ</t>
    </rPh>
    <phoneticPr fontId="3"/>
  </si>
  <si>
    <t>電力変化率％</t>
    <rPh sb="0" eb="2">
      <t>デンリョク</t>
    </rPh>
    <rPh sb="2" eb="4">
      <t>ヘンカ</t>
    </rPh>
    <rPh sb="4" eb="5">
      <t>リツ</t>
    </rPh>
    <phoneticPr fontId="3"/>
  </si>
  <si>
    <t>37ｋW　以上</t>
    <rPh sb="5" eb="7">
      <t>イジョウ</t>
    </rPh>
    <phoneticPr fontId="3"/>
  </si>
  <si>
    <t>25℃以下は、25℃と同じと仮定</t>
    <rPh sb="2" eb="5">
      <t>ドイカ</t>
    </rPh>
    <rPh sb="11" eb="12">
      <t>オナ</t>
    </rPh>
    <rPh sb="14" eb="16">
      <t>カテイ</t>
    </rPh>
    <phoneticPr fontId="3"/>
  </si>
  <si>
    <t>35℃以上は、35℃と同じと仮定</t>
    <rPh sb="3" eb="4">
      <t>イ</t>
    </rPh>
    <rPh sb="4" eb="5">
      <t>ジョウ</t>
    </rPh>
    <rPh sb="11" eb="12">
      <t>オナ</t>
    </rPh>
    <rPh sb="14" eb="16">
      <t>カテイ</t>
    </rPh>
    <phoneticPr fontId="3"/>
  </si>
  <si>
    <t>水冷式　外気温度補正</t>
    <rPh sb="0" eb="3">
      <t>スイレイシキ</t>
    </rPh>
    <rPh sb="4" eb="6">
      <t>ガイキ</t>
    </rPh>
    <rPh sb="6" eb="8">
      <t>オンド</t>
    </rPh>
    <rPh sb="8" eb="10">
      <t>ホセイ</t>
    </rPh>
    <phoneticPr fontId="3"/>
  </si>
  <si>
    <t>凝縮温度</t>
    <rPh sb="0" eb="2">
      <t>ギョウシュク</t>
    </rPh>
    <rPh sb="2" eb="4">
      <t>オンド</t>
    </rPh>
    <phoneticPr fontId="3"/>
  </si>
  <si>
    <t>湿球温度</t>
    <rPh sb="0" eb="1">
      <t>シツ</t>
    </rPh>
    <rPh sb="1" eb="2">
      <t>キュウ</t>
    </rPh>
    <rPh sb="2" eb="4">
      <t>オンド</t>
    </rPh>
    <phoneticPr fontId="3"/>
  </si>
  <si>
    <t>凝縮温度の冷却水温度の下限は35℃、上限は40℃</t>
    <rPh sb="0" eb="2">
      <t>ギョウシュク</t>
    </rPh>
    <rPh sb="2" eb="4">
      <t>オンド</t>
    </rPh>
    <rPh sb="5" eb="8">
      <t>レイキャクスイ</t>
    </rPh>
    <rPh sb="8" eb="10">
      <t>オンド</t>
    </rPh>
    <rPh sb="11" eb="13">
      <t>カゲン</t>
    </rPh>
    <rPh sb="18" eb="20">
      <t>ジョウゲン</t>
    </rPh>
    <phoneticPr fontId="3"/>
  </si>
  <si>
    <t>水冷式は、凝縮温度－8℃＝冷却水温度とする</t>
    <rPh sb="0" eb="2">
      <t>スイレイ</t>
    </rPh>
    <rPh sb="2" eb="3">
      <t>シキ</t>
    </rPh>
    <rPh sb="5" eb="7">
      <t>ギョウシュク</t>
    </rPh>
    <rPh sb="7" eb="9">
      <t>オンド</t>
    </rPh>
    <rPh sb="13" eb="16">
      <t>レイキャクスイ</t>
    </rPh>
    <rPh sb="16" eb="18">
      <t>オンド</t>
    </rPh>
    <phoneticPr fontId="3"/>
  </si>
  <si>
    <t>冷却水温度＝湿球温度とする。</t>
    <rPh sb="0" eb="3">
      <t>レイキャクスイ</t>
    </rPh>
    <rPh sb="3" eb="5">
      <t>オンド</t>
    </rPh>
    <rPh sb="6" eb="8">
      <t>シッキュウ</t>
    </rPh>
    <rPh sb="8" eb="10">
      <t>オンド</t>
    </rPh>
    <phoneticPr fontId="3"/>
  </si>
  <si>
    <t>【冷凍冷蔵倉庫・食品製造工場】</t>
    <phoneticPr fontId="3"/>
  </si>
  <si>
    <t>【温室効果ガス削減効果の把握方法】　下記の項目から該当する１項目を選択してください。
　 ※個々の補助対象設備とは冷凍機1台毎、補機は1系統または機器毎を示します。</t>
    <phoneticPr fontId="3"/>
  </si>
  <si>
    <t xml:space="preserve">
（その他､補足事項）
</t>
    <phoneticPr fontId="3"/>
  </si>
  <si>
    <t>補助対象設備全体について、電力使用量を一括計測するための測定器を設置し、導入効果を把握する。
※↑補助対象設備以外の設備の電力測定は含まない。</t>
    <phoneticPr fontId="3"/>
  </si>
  <si>
    <t>　□</t>
  </si>
  <si>
    <t>　□</t>
    <phoneticPr fontId="3"/>
  </si>
  <si>
    <t>個々の補助対象設備について、電力使用量を計測するための測定器を個別に設置し、導入効果を把握する。</t>
    <phoneticPr fontId="3"/>
  </si>
  <si>
    <t>個々の補助対象設備について、電力使用量及び稼働時間を計測するための測定器を個別に設置し、導入効果を詳細に把握する。</t>
    <phoneticPr fontId="3"/>
  </si>
  <si>
    <t>【導入効果の周知】　下記の項目から該当する項目を選択してください。（複数回答可）</t>
    <phoneticPr fontId="3"/>
  </si>
  <si>
    <t>ホームページ、CSR報告書等の自社媒体で取り組みをPRする</t>
    <phoneticPr fontId="3"/>
  </si>
  <si>
    <t>社外からの視察希望者を受け入れる</t>
    <phoneticPr fontId="3"/>
  </si>
  <si>
    <t>業界やマスメディア発行の情報誌等に掲載する</t>
    <phoneticPr fontId="3"/>
  </si>
  <si>
    <t>該当</t>
    <phoneticPr fontId="3"/>
  </si>
  <si>
    <t>非該当</t>
    <phoneticPr fontId="3"/>
  </si>
  <si>
    <t>自社の主要冷凍冷蔵機器のうち、今後新規導入する機器の100%を自然冷媒機器にすること。</t>
    <phoneticPr fontId="3"/>
  </si>
  <si>
    <t>　食品小売店舗</t>
    <phoneticPr fontId="3"/>
  </si>
  <si>
    <t>新店舗および冷凍機更新を伴う全面改装店舗の店舗数の50%以上に自然冷媒機器を導入すること。</t>
    <phoneticPr fontId="3"/>
  </si>
  <si>
    <r>
      <t>　</t>
    </r>
    <r>
      <rPr>
        <b/>
        <u/>
        <sz val="10"/>
        <rFont val="ＭＳ Ｐ明朝"/>
        <family val="1"/>
        <charset val="128"/>
      </rPr>
      <t>【評価項目】</t>
    </r>
    <r>
      <rPr>
        <sz val="10"/>
        <rFont val="ＭＳ Ｐ明朝"/>
        <family val="1"/>
        <charset val="128"/>
      </rPr>
      <t>　大企業は本項目①～⑦のいずれか最低１つに合致していることを求める。複数合致している場合は加点項目として評価する。</t>
    </r>
    <phoneticPr fontId="3"/>
  </si>
  <si>
    <t>　●再エネ活用の取組</t>
    <phoneticPr fontId="3"/>
  </si>
  <si>
    <t>①再エネ発電設備の導入（自家消費用）</t>
  </si>
  <si>
    <t>②再エネ電力の購入</t>
    <phoneticPr fontId="3"/>
  </si>
  <si>
    <t>⑤冷凍機の排熱利用(冷凍冷蔵倉庫・食品製造工場)</t>
    <phoneticPr fontId="3"/>
  </si>
  <si>
    <t>⑥設備の断熱・遮熱性向上（冷凍冷蔵倉庫）</t>
    <phoneticPr fontId="3"/>
  </si>
  <si>
    <t>⑦扉付きショーケースの導入（食品小売店舗）</t>
    <phoneticPr fontId="3"/>
  </si>
  <si>
    <t xml:space="preserve">　　　※店舗あたりの自然冷媒機器導入割合は不問
</t>
    <phoneticPr fontId="3"/>
  </si>
  <si>
    <t>　冷凍冷蔵倉庫・食品製造工場</t>
    <phoneticPr fontId="3"/>
  </si>
  <si>
    <r>
      <t xml:space="preserve">
　</t>
    </r>
    <r>
      <rPr>
        <b/>
        <u/>
        <sz val="10"/>
        <rFont val="ＭＳ Ｐ明朝"/>
        <family val="1"/>
        <charset val="128"/>
      </rPr>
      <t>【必須項目】</t>
    </r>
    <r>
      <rPr>
        <sz val="10"/>
        <rFont val="ＭＳ Ｐ明朝"/>
        <family val="1"/>
        <charset val="128"/>
      </rPr>
      <t>　自然冷媒機器への転換目標を設定した上で、外部公表すること。下記以上の目標水準を求める。
※令和5年度事業においては、申請時点では設定されてなくても良いこととし、交付決定までに本項目に合致することを求める。</t>
    </r>
    <phoneticPr fontId="3"/>
  </si>
  <si>
    <t xml:space="preserve">
（その他､補足事項）</t>
    <phoneticPr fontId="3"/>
  </si>
  <si>
    <r>
      <t xml:space="preserve">(6）補助金所要予定額
　 </t>
    </r>
    <r>
      <rPr>
        <sz val="10"/>
        <rFont val="ＭＳ Ｐ明朝"/>
        <family val="1"/>
        <charset val="128"/>
      </rPr>
      <t>（千円未満切り捨て）</t>
    </r>
    <rPh sb="8" eb="10">
      <t>ヨテイ</t>
    </rPh>
    <rPh sb="17" eb="19">
      <t>センエン</t>
    </rPh>
    <rPh sb="19" eb="21">
      <t>ミマン</t>
    </rPh>
    <rPh sb="21" eb="22">
      <t>キ</t>
    </rPh>
    <rPh sb="23" eb="24">
      <t>ス</t>
    </rPh>
    <phoneticPr fontId="3"/>
  </si>
  <si>
    <t>経費区分</t>
    <rPh sb="0" eb="2">
      <t>ケイヒ</t>
    </rPh>
    <rPh sb="2" eb="4">
      <t>クブン</t>
    </rPh>
    <phoneticPr fontId="3"/>
  </si>
  <si>
    <t>工事費</t>
    <rPh sb="0" eb="3">
      <t>コウジヒ</t>
    </rPh>
    <phoneticPr fontId="3"/>
  </si>
  <si>
    <t>業務費</t>
    <rPh sb="0" eb="2">
      <t>ギョウム</t>
    </rPh>
    <rPh sb="2" eb="3">
      <t>ヒ</t>
    </rPh>
    <phoneticPr fontId="3"/>
  </si>
  <si>
    <t>事務費</t>
    <rPh sb="0" eb="3">
      <t>ジムヒ</t>
    </rPh>
    <phoneticPr fontId="3"/>
  </si>
  <si>
    <t>補助率</t>
    <rPh sb="0" eb="2">
      <t>ホジョ</t>
    </rPh>
    <rPh sb="2" eb="3">
      <t>リツ</t>
    </rPh>
    <phoneticPr fontId="3"/>
  </si>
  <si>
    <t>工事費</t>
    <phoneticPr fontId="3"/>
  </si>
  <si>
    <t>設備費</t>
    <phoneticPr fontId="3"/>
  </si>
  <si>
    <t>合計</t>
    <rPh sb="0" eb="2">
      <t>ゴウケイ</t>
    </rPh>
    <phoneticPr fontId="3"/>
  </si>
  <si>
    <t>（6）補助金所要予定額 内訳</t>
    <rPh sb="3" eb="6">
      <t>ホジョキン</t>
    </rPh>
    <rPh sb="6" eb="8">
      <t>ショヨウ</t>
    </rPh>
    <rPh sb="8" eb="10">
      <t>ヨテイ</t>
    </rPh>
    <rPh sb="10" eb="11">
      <t>ガク</t>
    </rPh>
    <rPh sb="12" eb="14">
      <t>ウチワケ</t>
    </rPh>
    <phoneticPr fontId="3"/>
  </si>
  <si>
    <t>設備費</t>
    <rPh sb="0" eb="3">
      <t>セツビヒ</t>
    </rPh>
    <phoneticPr fontId="3"/>
  </si>
  <si>
    <t>計</t>
    <rPh sb="0" eb="1">
      <t>ケイ</t>
    </rPh>
    <phoneticPr fontId="3"/>
  </si>
  <si>
    <t>金額</t>
    <rPh sb="0" eb="2">
      <t>キンガク</t>
    </rPh>
    <phoneticPr fontId="3"/>
  </si>
  <si>
    <t>金額（円）</t>
    <rPh sb="0" eb="2">
      <t>キンガク</t>
    </rPh>
    <rPh sb="3" eb="4">
      <t>エン</t>
    </rPh>
    <phoneticPr fontId="3"/>
  </si>
  <si>
    <t>コールドチェーンを支える冷凍冷蔵機器の脱フロン・脱炭素化推進事業　実施計画書（１／３）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phoneticPr fontId="3"/>
  </si>
  <si>
    <t>規模</t>
    <rPh sb="0" eb="2">
      <t>キボ</t>
    </rPh>
    <phoneticPr fontId="3"/>
  </si>
  <si>
    <t>設備の導入に伴い撤去し、廃棄する既存の冷凍等装置の概要、使用冷媒、方式、台数及び設置後経過年数　（ある場合のみ記入）</t>
    <rPh sb="0" eb="2">
      <t>セツビ</t>
    </rPh>
    <rPh sb="3" eb="5">
      <t>ドウニュウ</t>
    </rPh>
    <rPh sb="6" eb="7">
      <t>トモナ</t>
    </rPh>
    <rPh sb="8" eb="10">
      <t>テッキョ</t>
    </rPh>
    <rPh sb="12" eb="14">
      <t>ハイキ</t>
    </rPh>
    <rPh sb="16" eb="18">
      <t>キゾン</t>
    </rPh>
    <rPh sb="19" eb="21">
      <t>レイトウ</t>
    </rPh>
    <rPh sb="21" eb="22">
      <t>トウ</t>
    </rPh>
    <rPh sb="22" eb="24">
      <t>ソウチ</t>
    </rPh>
    <rPh sb="25" eb="27">
      <t>ガイヨウ</t>
    </rPh>
    <rPh sb="28" eb="30">
      <t>シヨウ</t>
    </rPh>
    <rPh sb="30" eb="32">
      <t>レイバイ</t>
    </rPh>
    <rPh sb="33" eb="35">
      <t>ホウシキ</t>
    </rPh>
    <rPh sb="36" eb="38">
      <t>ダイスウ</t>
    </rPh>
    <rPh sb="38" eb="39">
      <t>オヨ</t>
    </rPh>
    <rPh sb="40" eb="42">
      <t>セッチ</t>
    </rPh>
    <rPh sb="42" eb="43">
      <t>ゴ</t>
    </rPh>
    <rPh sb="43" eb="45">
      <t>ケイカ</t>
    </rPh>
    <rPh sb="45" eb="47">
      <t>ネンスウ</t>
    </rPh>
    <rPh sb="51" eb="53">
      <t>バアイ</t>
    </rPh>
    <rPh sb="55" eb="57">
      <t>キニュウ</t>
    </rPh>
    <phoneticPr fontId="3"/>
  </si>
  <si>
    <t>事業の主たる実施場所（上記以外の場所に設備を導入する場合）</t>
    <rPh sb="0" eb="2">
      <t>ジギョウ</t>
    </rPh>
    <rPh sb="3" eb="4">
      <t>シュ</t>
    </rPh>
    <rPh sb="6" eb="8">
      <t>ジッシ</t>
    </rPh>
    <rPh sb="8" eb="10">
      <t>バショ</t>
    </rPh>
    <rPh sb="11" eb="13">
      <t>ジョウキ</t>
    </rPh>
    <rPh sb="13" eb="15">
      <t>イガイ</t>
    </rPh>
    <rPh sb="16" eb="18">
      <t>バショ</t>
    </rPh>
    <rPh sb="19" eb="21">
      <t>セツビ</t>
    </rPh>
    <rPh sb="22" eb="24">
      <t>ドウニュウ</t>
    </rPh>
    <rPh sb="26" eb="28">
      <t>バアイ</t>
    </rPh>
    <phoneticPr fontId="3"/>
  </si>
  <si>
    <t>コールドチェーンを支える冷凍冷蔵機器の脱フロン・脱炭素化推進事業　実施計画書（２／３）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phoneticPr fontId="3"/>
  </si>
  <si>
    <t>系統ごとの集計表として利用可能です。系統No.(1)-集計表のように記入して下さい。
系統内に自然冷媒機器が1台のみ、あるいは複数台であっても同一型式の機器しかない場合は、本シートは省略し、様式2（2/3）(全系統の集計表)及び、様式2（2/3）(型式ごとの計算シート)だけを用いても良いこととします。</t>
    <rPh sb="0" eb="2">
      <t>ケイトウ</t>
    </rPh>
    <rPh sb="5" eb="8">
      <t>シュウケイヒョウ</t>
    </rPh>
    <rPh sb="11" eb="13">
      <t>リヨウ</t>
    </rPh>
    <rPh sb="13" eb="15">
      <t>カノウ</t>
    </rPh>
    <rPh sb="18" eb="20">
      <t>ケイトウ</t>
    </rPh>
    <rPh sb="27" eb="30">
      <t>シュウケイヒョウ</t>
    </rPh>
    <rPh sb="34" eb="36">
      <t>キニュウ</t>
    </rPh>
    <rPh sb="38" eb="39">
      <t>クダ</t>
    </rPh>
    <rPh sb="74" eb="75">
      <t>シキ</t>
    </rPh>
    <rPh sb="125" eb="126">
      <t>シキ</t>
    </rPh>
    <phoneticPr fontId="3"/>
  </si>
  <si>
    <t>様式2 実施計画書（2/3）（別添1）</t>
    <rPh sb="0" eb="2">
      <t>ヨウシキ</t>
    </rPh>
    <rPh sb="4" eb="6">
      <t>ジッシ</t>
    </rPh>
    <rPh sb="6" eb="9">
      <t>ケイカクショ</t>
    </rPh>
    <phoneticPr fontId="3"/>
  </si>
  <si>
    <t>様式2 実施計画書（2/3）（別添2）</t>
    <rPh sb="0" eb="2">
      <t>ヨウシキ</t>
    </rPh>
    <phoneticPr fontId="3"/>
  </si>
  <si>
    <t>コールドチェーンを支える冷凍冷蔵機器の脱フロン・脱炭素化推進事業　実施計画書（３／３）Ａ</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phoneticPr fontId="3"/>
  </si>
  <si>
    <t>○記入上の注意
　資金調達計画、工事計画のスケジュールなど、補助事業が確実に行われることが分かるような事柄を記載してください。
　</t>
    <phoneticPr fontId="3"/>
  </si>
  <si>
    <t>＜事業全体の実施工程表＞</t>
    <rPh sb="1" eb="5">
      <t>ジギョウゼンタイ</t>
    </rPh>
    <rPh sb="6" eb="8">
      <t>ジッシ</t>
    </rPh>
    <rPh sb="8" eb="10">
      <t>コウテイ</t>
    </rPh>
    <rPh sb="10" eb="11">
      <t>ヒョウ</t>
    </rPh>
    <phoneticPr fontId="3"/>
  </si>
  <si>
    <t>項目</t>
    <rPh sb="0" eb="2">
      <t>コウモク</t>
    </rPh>
    <phoneticPr fontId="3"/>
  </si>
  <si>
    <t>【1年目】</t>
    <rPh sb="2" eb="4">
      <t>ネンメ</t>
    </rPh>
    <phoneticPr fontId="3"/>
  </si>
  <si>
    <t>【2年目】</t>
    <rPh sb="2" eb="4">
      <t>ネンメ</t>
    </rPh>
    <phoneticPr fontId="3"/>
  </si>
  <si>
    <t>▽交付決定</t>
    <rPh sb="1" eb="5">
      <t>コウフケッテイ</t>
    </rPh>
    <phoneticPr fontId="3"/>
  </si>
  <si>
    <t>＜事業全体の補助対象経費＞</t>
    <rPh sb="1" eb="5">
      <t>ジギョウゼンタイ</t>
    </rPh>
    <rPh sb="6" eb="12">
      <t>ホジョタイショウケイヒ</t>
    </rPh>
    <phoneticPr fontId="3"/>
  </si>
  <si>
    <t>業務費</t>
    <rPh sb="0" eb="3">
      <t>ギョウムヒ</t>
    </rPh>
    <phoneticPr fontId="3"/>
  </si>
  <si>
    <t>＜複数年度事業としなければならない理由＞</t>
    <rPh sb="1" eb="5">
      <t>フクスウネンド</t>
    </rPh>
    <rPh sb="5" eb="7">
      <t>ジギョウ</t>
    </rPh>
    <rPh sb="17" eb="19">
      <t>リユウ</t>
    </rPh>
    <phoneticPr fontId="3"/>
  </si>
  <si>
    <t>※分かりやすく具体的に記載してください。</t>
    <rPh sb="1" eb="2">
      <t>ワ</t>
    </rPh>
    <rPh sb="7" eb="10">
      <t>グタイテキ</t>
    </rPh>
    <rPh sb="11" eb="13">
      <t>キサイ</t>
    </rPh>
    <phoneticPr fontId="3"/>
  </si>
  <si>
    <t>コールドチェーンを支える冷凍冷蔵機器の脱フロン・脱炭素化推進事業　実施計画書（３／３）Ｂ</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8">
      <t>ケイカクショ</t>
    </rPh>
    <phoneticPr fontId="3"/>
  </si>
  <si>
    <t>（1）総事業費</t>
    <rPh sb="3" eb="7">
      <t>ソウジギョウヒ</t>
    </rPh>
    <phoneticPr fontId="3"/>
  </si>
  <si>
    <t>（2）寄付金その他の収入</t>
    <rPh sb="3" eb="6">
      <t>キフキン</t>
    </rPh>
    <rPh sb="8" eb="9">
      <t>タ</t>
    </rPh>
    <rPh sb="10" eb="12">
      <t>シュウニュウ</t>
    </rPh>
    <phoneticPr fontId="3"/>
  </si>
  <si>
    <t>計：</t>
    <rPh sb="0" eb="1">
      <t>ケイ</t>
    </rPh>
    <phoneticPr fontId="3"/>
  </si>
  <si>
    <t>（4）補助対象経費 支出予定額　内訳</t>
    <rPh sb="3" eb="5">
      <t>ホジョ</t>
    </rPh>
    <rPh sb="5" eb="7">
      <t>タイショウ</t>
    </rPh>
    <rPh sb="7" eb="9">
      <t>ケイヒ</t>
    </rPh>
    <rPh sb="10" eb="12">
      <t>シシュツ</t>
    </rPh>
    <rPh sb="12" eb="14">
      <t>ヨテイ</t>
    </rPh>
    <rPh sb="14" eb="15">
      <t>ガク</t>
    </rPh>
    <rPh sb="16" eb="18">
      <t>ウチワケ</t>
    </rPh>
    <phoneticPr fontId="3"/>
  </si>
  <si>
    <t>…（4）補助対象経費 支出予定額</t>
    <rPh sb="4" eb="6">
      <t>ホジョ</t>
    </rPh>
    <rPh sb="6" eb="8">
      <t>タイショウ</t>
    </rPh>
    <rPh sb="8" eb="10">
      <t>ケイヒ</t>
    </rPh>
    <rPh sb="11" eb="13">
      <t>シシュツ</t>
    </rPh>
    <rPh sb="13" eb="15">
      <t>ヨテイ</t>
    </rPh>
    <rPh sb="15" eb="16">
      <t>ガク</t>
    </rPh>
    <phoneticPr fontId="3"/>
  </si>
  <si>
    <r>
      <t xml:space="preserve">備考
</t>
    </r>
    <r>
      <rPr>
        <sz val="9"/>
        <rFont val="ＭＳ Ｐ明朝"/>
        <family val="1"/>
        <charset val="128"/>
      </rPr>
      <t>（見積書等、根拠となる資料の情報を記載してください）</t>
    </r>
    <rPh sb="0" eb="2">
      <t>ビコウ</t>
    </rPh>
    <rPh sb="4" eb="7">
      <t>ミツモリショ</t>
    </rPh>
    <rPh sb="7" eb="8">
      <t>トウ</t>
    </rPh>
    <rPh sb="9" eb="11">
      <t>コンキョ</t>
    </rPh>
    <rPh sb="14" eb="16">
      <t>シリョウ</t>
    </rPh>
    <rPh sb="17" eb="19">
      <t>ジョウホウ</t>
    </rPh>
    <rPh sb="20" eb="22">
      <t>キサイ</t>
    </rPh>
    <phoneticPr fontId="3"/>
  </si>
  <si>
    <r>
      <t xml:space="preserve">計：
</t>
    </r>
    <r>
      <rPr>
        <sz val="8"/>
        <rFont val="ＭＳ Ｐ明朝"/>
        <family val="1"/>
        <charset val="128"/>
      </rPr>
      <t>（千円未満切り捨て）</t>
    </r>
    <rPh sb="0" eb="1">
      <t>ケイ</t>
    </rPh>
    <phoneticPr fontId="3"/>
  </si>
  <si>
    <t>(5)に次の補助率を乗じて得た額です。ただし、算出された合計額に1,000円未満の端数が生じた場合は切り捨ててください。
補助率：大企業・中小企業　１／３以下
※先進的な中小企業に合致している事業者は、補助率１／２以下
※食品小売店舗のうち、コンビニエンスストア(CVS)は機器代のみ１／３以下
※CVS以外の食品小売店舗のうち、改装店舗の工事費は補助率１／２以下</t>
    <rPh sb="4" eb="5">
      <t>ツギ</t>
    </rPh>
    <rPh sb="6" eb="8">
      <t>ホジョ</t>
    </rPh>
    <rPh sb="8" eb="9">
      <t>リツ</t>
    </rPh>
    <rPh sb="10" eb="11">
      <t>ジョウ</t>
    </rPh>
    <rPh sb="13" eb="14">
      <t>エ</t>
    </rPh>
    <rPh sb="15" eb="16">
      <t>ガク</t>
    </rPh>
    <rPh sb="23" eb="25">
      <t>サンシュツ</t>
    </rPh>
    <rPh sb="28" eb="30">
      <t>ゴウケイ</t>
    </rPh>
    <rPh sb="30" eb="31">
      <t>ガク</t>
    </rPh>
    <rPh sb="37" eb="38">
      <t>エン</t>
    </rPh>
    <rPh sb="38" eb="40">
      <t>ミマン</t>
    </rPh>
    <rPh sb="41" eb="43">
      <t>ハスウ</t>
    </rPh>
    <rPh sb="44" eb="45">
      <t>ショウ</t>
    </rPh>
    <rPh sb="47" eb="49">
      <t>バアイ</t>
    </rPh>
    <rPh sb="50" eb="51">
      <t>キ</t>
    </rPh>
    <rPh sb="52" eb="53">
      <t>ス</t>
    </rPh>
    <rPh sb="62" eb="65">
      <t>ホジョリツ</t>
    </rPh>
    <rPh sb="66" eb="69">
      <t>ダイキギョウ</t>
    </rPh>
    <rPh sb="70" eb="72">
      <t>チュウショウ</t>
    </rPh>
    <rPh sb="72" eb="74">
      <t>キギョウ</t>
    </rPh>
    <rPh sb="78" eb="80">
      <t>イカ</t>
    </rPh>
    <rPh sb="108" eb="110">
      <t>イカ</t>
    </rPh>
    <rPh sb="146" eb="148">
      <t>イカ</t>
    </rPh>
    <rPh sb="181" eb="183">
      <t>イカ</t>
    </rPh>
    <phoneticPr fontId="3"/>
  </si>
  <si>
    <r>
      <t xml:space="preserve">（5）国庫補助基本予定額 経費区分内訳
</t>
    </r>
    <r>
      <rPr>
        <sz val="9"/>
        <rFont val="ＭＳ Ｐ明朝"/>
        <family val="1"/>
        <charset val="128"/>
      </rPr>
      <t>（（4）補助対象経費 支出予定額をもとに内訳を作成してください）</t>
    </r>
    <rPh sb="3" eb="5">
      <t>コッコ</t>
    </rPh>
    <rPh sb="5" eb="7">
      <t>ホジョ</t>
    </rPh>
    <rPh sb="7" eb="9">
      <t>キホン</t>
    </rPh>
    <rPh sb="13" eb="15">
      <t>ケイヒ</t>
    </rPh>
    <rPh sb="15" eb="17">
      <t>クブン</t>
    </rPh>
    <rPh sb="24" eb="26">
      <t>ホジョ</t>
    </rPh>
    <rPh sb="26" eb="28">
      <t>タイショウ</t>
    </rPh>
    <rPh sb="28" eb="30">
      <t>ケイヒ</t>
    </rPh>
    <rPh sb="31" eb="33">
      <t>シシュツ</t>
    </rPh>
    <rPh sb="33" eb="35">
      <t>ヨテイ</t>
    </rPh>
    <rPh sb="35" eb="36">
      <t>ガク</t>
    </rPh>
    <rPh sb="40" eb="42">
      <t>ウチワケ</t>
    </rPh>
    <rPh sb="43" eb="45">
      <t>サクセイ</t>
    </rPh>
    <phoneticPr fontId="3"/>
  </si>
  <si>
    <t>複数年度事業実施計画</t>
    <rPh sb="6" eb="8">
      <t>ジッシ</t>
    </rPh>
    <phoneticPr fontId="3"/>
  </si>
  <si>
    <t>経費内訳</t>
    <rPh sb="0" eb="2">
      <t>ケイヒ</t>
    </rPh>
    <rPh sb="2" eb="4">
      <t>ウチワケ</t>
    </rPh>
    <phoneticPr fontId="3"/>
  </si>
  <si>
    <t>（間接経費を含む）</t>
    <phoneticPr fontId="3"/>
  </si>
  <si>
    <t>（1）のうち補助対象外経費</t>
    <rPh sb="6" eb="8">
      <t>ホジョ</t>
    </rPh>
    <rPh sb="8" eb="10">
      <t>タイショウ</t>
    </rPh>
    <rPh sb="10" eb="11">
      <t>ガイ</t>
    </rPh>
    <rPh sb="11" eb="13">
      <t>ケイヒ</t>
    </rPh>
    <phoneticPr fontId="3"/>
  </si>
  <si>
    <t>補助事業期間：</t>
    <rPh sb="0" eb="6">
      <t>ホジョジギョウキカン</t>
    </rPh>
    <phoneticPr fontId="3"/>
  </si>
  <si>
    <t>（3）の額から補助対象外経費を引いた額です。
本工事費、付帯工事費、機械器具費、測量及試験費、設備費、業務費及び事務費（注２）並びにその他必要な費用で機構が承認した経費となります。本工事費のうち、材料費及び労務費については、別表第２に基づき、根拠となる資料を添付してください。また、事務費についても、別表第３の細目ごとに、必要な資料を添付してください。</t>
    <rPh sb="24" eb="27">
      <t>ホンコウジ</t>
    </rPh>
    <rPh sb="27" eb="28">
      <t>ヒ</t>
    </rPh>
    <rPh sb="29" eb="31">
      <t>フタイ</t>
    </rPh>
    <rPh sb="31" eb="34">
      <t>コウジヒ</t>
    </rPh>
    <rPh sb="35" eb="37">
      <t>キカイ</t>
    </rPh>
    <rPh sb="37" eb="39">
      <t>キグ</t>
    </rPh>
    <rPh sb="39" eb="40">
      <t>ヒ</t>
    </rPh>
    <rPh sb="41" eb="43">
      <t>ソクリョウ</t>
    </rPh>
    <rPh sb="43" eb="44">
      <t>オヨ</t>
    </rPh>
    <rPh sb="44" eb="46">
      <t>シケン</t>
    </rPh>
    <rPh sb="46" eb="47">
      <t>ヒ</t>
    </rPh>
    <rPh sb="48" eb="51">
      <t>セツビヒ</t>
    </rPh>
    <rPh sb="52" eb="55">
      <t>ギョウムヒ</t>
    </rPh>
    <rPh sb="55" eb="56">
      <t>オヨ</t>
    </rPh>
    <rPh sb="57" eb="60">
      <t>ジムヒ</t>
    </rPh>
    <rPh sb="61" eb="62">
      <t>チュウ</t>
    </rPh>
    <rPh sb="64" eb="65">
      <t>ナラ</t>
    </rPh>
    <rPh sb="69" eb="70">
      <t>タ</t>
    </rPh>
    <rPh sb="70" eb="72">
      <t>ヒツヨウ</t>
    </rPh>
    <rPh sb="73" eb="75">
      <t>ヒヨウ</t>
    </rPh>
    <rPh sb="76" eb="78">
      <t>キコウ</t>
    </rPh>
    <rPh sb="79" eb="81">
      <t>ショウニン</t>
    </rPh>
    <rPh sb="83" eb="85">
      <t>ケイヒ</t>
    </rPh>
    <rPh sb="153" eb="154">
      <t>ダイ</t>
    </rPh>
    <phoneticPr fontId="3"/>
  </si>
  <si>
    <t>（注２）事務費は、工事施工のために直接必要な事務に要する費用であって、社会保険料、賃金等、諸謝金、旅費、需用費、役務費、委託料、使用料及賃借料並びに消耗品費備品購入費等をいいます。ただし、工事費の金額に対し、次の表の区分毎に定められた率を乗じて得られた額の合計額の範囲内とします。別表第３の細目ごとに、必要な資料を添付してください。</t>
    <phoneticPr fontId="3"/>
  </si>
  <si>
    <t>(注記)
１．脱炭素型自然冷媒機器の導入前後の比較ができる概略図を添付すること（新規導入の場合は、導入前の図は不要）。
２．事業所内における導入設備の配置(計画)図、新築の場合は敷地配置(計画)図を添付すること。
３．複数事業者が共同で申請する場合は、それぞれの事業者の役割及び関係の概要を説明した資料を添付すること。
　　リース契約を活用して共同申請を行う場合にあっては、リース契約書(案)の写し、特約(案)又は覚書(案)等の写し、リース料から
　　補助金相当分が減額されることが説明できる書類を添付すること。</t>
    <rPh sb="1" eb="2">
      <t>チュウ</t>
    </rPh>
    <rPh sb="2" eb="3">
      <t>キ</t>
    </rPh>
    <rPh sb="7" eb="8">
      <t>ダツ</t>
    </rPh>
    <rPh sb="8" eb="10">
      <t>タンソ</t>
    </rPh>
    <rPh sb="10" eb="11">
      <t>ガタ</t>
    </rPh>
    <rPh sb="33" eb="35">
      <t>テンプ</t>
    </rPh>
    <rPh sb="78" eb="80">
      <t>ケイカク</t>
    </rPh>
    <rPh sb="83" eb="85">
      <t>シンチク</t>
    </rPh>
    <rPh sb="86" eb="88">
      <t>バアイ</t>
    </rPh>
    <rPh sb="89" eb="91">
      <t>シキチ</t>
    </rPh>
    <rPh sb="109" eb="111">
      <t>フクスウ</t>
    </rPh>
    <rPh sb="111" eb="113">
      <t>ジギョウ</t>
    </rPh>
    <rPh sb="113" eb="114">
      <t>シャ</t>
    </rPh>
    <rPh sb="115" eb="117">
      <t>キョウドウ</t>
    </rPh>
    <rPh sb="118" eb="120">
      <t>シンセイ</t>
    </rPh>
    <rPh sb="122" eb="124">
      <t>バアイ</t>
    </rPh>
    <rPh sb="131" eb="134">
      <t>ジギョウシャ</t>
    </rPh>
    <rPh sb="135" eb="137">
      <t>ヤクワリ</t>
    </rPh>
    <rPh sb="137" eb="138">
      <t>オヨ</t>
    </rPh>
    <rPh sb="139" eb="141">
      <t>カンケイ</t>
    </rPh>
    <rPh sb="142" eb="144">
      <t>ガイヨウ</t>
    </rPh>
    <rPh sb="145" eb="147">
      <t>セツメイ</t>
    </rPh>
    <rPh sb="149" eb="151">
      <t>シリョウ</t>
    </rPh>
    <rPh sb="152" eb="154">
      <t>テンプ</t>
    </rPh>
    <rPh sb="165" eb="167">
      <t>ケイヤク</t>
    </rPh>
    <rPh sb="168" eb="170">
      <t>カツヨウ</t>
    </rPh>
    <rPh sb="177" eb="178">
      <t>オコナ</t>
    </rPh>
    <rPh sb="179" eb="181">
      <t>バアイ</t>
    </rPh>
    <rPh sb="190" eb="193">
      <t>ケイヤクショ</t>
    </rPh>
    <rPh sb="194" eb="195">
      <t>アン</t>
    </rPh>
    <rPh sb="197" eb="198">
      <t>ウツ</t>
    </rPh>
    <rPh sb="200" eb="202">
      <t>トクヤク</t>
    </rPh>
    <rPh sb="205" eb="206">
      <t>マタ</t>
    </rPh>
    <rPh sb="207" eb="209">
      <t>オボエガキ</t>
    </rPh>
    <rPh sb="212" eb="213">
      <t>トウ</t>
    </rPh>
    <rPh sb="214" eb="215">
      <t>ウツ</t>
    </rPh>
    <rPh sb="220" eb="221">
      <t>リョウ</t>
    </rPh>
    <rPh sb="226" eb="229">
      <t>ホジョキン</t>
    </rPh>
    <rPh sb="229" eb="232">
      <t>ソウトウブン</t>
    </rPh>
    <rPh sb="241" eb="243">
      <t>セツメイ</t>
    </rPh>
    <rPh sb="246" eb="248">
      <t>ショルイ</t>
    </rPh>
    <rPh sb="249" eb="251">
      <t>テンプ</t>
    </rPh>
    <phoneticPr fontId="3"/>
  </si>
  <si>
    <t>冷蔵冷凍倉庫</t>
  </si>
  <si>
    <t>：様式２（別添2）より転記すること</t>
    <rPh sb="1" eb="3">
      <t>ヨウシキ</t>
    </rPh>
    <rPh sb="11" eb="13">
      <t>テンキ</t>
    </rPh>
    <phoneticPr fontId="3"/>
  </si>
  <si>
    <t>：下表の黄色の部分を記入すること</t>
    <rPh sb="1" eb="3">
      <t>カヒョウ</t>
    </rPh>
    <rPh sb="4" eb="6">
      <t>キイロ</t>
    </rPh>
    <rPh sb="7" eb="9">
      <t>ブブン</t>
    </rPh>
    <rPh sb="10" eb="12">
      <t>キニュウ</t>
    </rPh>
    <phoneticPr fontId="3"/>
  </si>
  <si>
    <r>
      <t>　　　　　</t>
    </r>
    <r>
      <rPr>
        <u/>
        <sz val="14"/>
        <rFont val="ＭＳ Ｐゴシック"/>
        <family val="3"/>
        <charset val="128"/>
      </rPr>
      <t>※　記入方法</t>
    </r>
    <rPh sb="7" eb="9">
      <t>キニュウ</t>
    </rPh>
    <rPh sb="9" eb="11">
      <t>ホウホウ</t>
    </rPh>
    <phoneticPr fontId="3"/>
  </si>
  <si>
    <t>単年度</t>
  </si>
  <si>
    <t>新設</t>
  </si>
  <si>
    <t>冷凍冷蔵倉庫</t>
  </si>
  <si>
    <t xml:space="preserve">【資金調達計画】 （自己資金・借入等を具体的に記載してください）
【工事計画のスケジュール】　(「工程表」を添付してください）
【その他】（同一法人等において同時に二施設以上について本事業による補助申請を行う場合は、その旨を記載してください）
</t>
    <rPh sb="1" eb="3">
      <t>シキン</t>
    </rPh>
    <rPh sb="3" eb="5">
      <t>チョウタツ</t>
    </rPh>
    <rPh sb="5" eb="7">
      <t>ケイカク</t>
    </rPh>
    <rPh sb="10" eb="12">
      <t>ジコ</t>
    </rPh>
    <rPh sb="12" eb="14">
      <t>シキン</t>
    </rPh>
    <rPh sb="15" eb="17">
      <t>カリイレ</t>
    </rPh>
    <rPh sb="17" eb="18">
      <t>トウ</t>
    </rPh>
    <rPh sb="19" eb="22">
      <t>グタイテキ</t>
    </rPh>
    <rPh sb="23" eb="25">
      <t>キサイ</t>
    </rPh>
    <rPh sb="79" eb="80">
      <t>タ</t>
    </rPh>
    <rPh sb="124" eb="126">
      <t>キサイ</t>
    </rPh>
    <phoneticPr fontId="3"/>
  </si>
  <si>
    <t>　●高水準の省エネに関する取組</t>
    <phoneticPr fontId="3"/>
  </si>
  <si>
    <t>　●その他の取り組み（自由記述）</t>
    <phoneticPr fontId="3"/>
  </si>
  <si>
    <t xml:space="preserve">
         ④再エネ推進の宣言</t>
    <phoneticPr fontId="3"/>
  </si>
  <si>
    <t>　　※上記①＋②（①、②いずれかだけでも可）で事業所の消費電力の５％以上を賄っていること。
         ③その他、再エネ活用の先進的な取組の実施</t>
    <phoneticPr fontId="3"/>
  </si>
  <si>
    <t>　ⅰ．再エネ活用のためのデマンドレスポンスの導入</t>
    <phoneticPr fontId="3"/>
  </si>
  <si>
    <t>　ⅱ．再エネ活用のための蓄電池導入</t>
    <phoneticPr fontId="3"/>
  </si>
  <si>
    <t>　ⅰ．「再エネ100宣言」への参加</t>
    <phoneticPr fontId="3"/>
  </si>
  <si>
    <t>　ⅱ．「RE100」への加盟</t>
    <phoneticPr fontId="3"/>
  </si>
  <si>
    <t xml:space="preserve">　ⅲ．上記いずれかに準ずる自主宣言の外部公表
</t>
    <phoneticPr fontId="3"/>
  </si>
  <si>
    <t>2年目事業完了▽</t>
    <phoneticPr fontId="3"/>
  </si>
  <si>
    <t>　1年目事業完了▽</t>
    <phoneticPr fontId="3"/>
  </si>
  <si>
    <t>先 進 的 な 中 小 企 業 ：</t>
    <rPh sb="0" eb="1">
      <t>サキ</t>
    </rPh>
    <rPh sb="2" eb="3">
      <t>ススム</t>
    </rPh>
    <rPh sb="4" eb="5">
      <t>テキ</t>
    </rPh>
    <rPh sb="8" eb="9">
      <t>ナカ</t>
    </rPh>
    <rPh sb="10" eb="11">
      <t>ショウ</t>
    </rPh>
    <rPh sb="12" eb="13">
      <t>キ</t>
    </rPh>
    <rPh sb="14" eb="15">
      <t>ギョウ</t>
    </rPh>
    <phoneticPr fontId="3"/>
  </si>
  <si>
    <t>CVS以外の食品小売店舗の更新事業 ：</t>
    <rPh sb="3" eb="5">
      <t>イガイ</t>
    </rPh>
    <rPh sb="6" eb="8">
      <t>ショクヒン</t>
    </rPh>
    <rPh sb="8" eb="10">
      <t>コウリ</t>
    </rPh>
    <rPh sb="10" eb="12">
      <t>テンポ</t>
    </rPh>
    <rPh sb="13" eb="15">
      <t>コウシン</t>
    </rPh>
    <rPh sb="15" eb="17">
      <t>ジギョウ</t>
    </rPh>
    <phoneticPr fontId="3"/>
  </si>
  <si>
    <t>＜単年度事業＞</t>
  </si>
  <si>
    <t>該当なし</t>
  </si>
  <si>
    <t>※　記入方法：</t>
    <phoneticPr fontId="3"/>
  </si>
  <si>
    <t>冷却方式：</t>
    <rPh sb="0" eb="2">
      <t>レイキャク</t>
    </rPh>
    <rPh sb="2" eb="4">
      <t>ホウシキ</t>
    </rPh>
    <phoneticPr fontId="3"/>
  </si>
  <si>
    <t>凝縮温度又は外気温度：</t>
    <rPh sb="0" eb="2">
      <t>ギョウシュク</t>
    </rPh>
    <rPh sb="2" eb="4">
      <t>オンド</t>
    </rPh>
    <rPh sb="4" eb="5">
      <t>マタ</t>
    </rPh>
    <rPh sb="6" eb="8">
      <t>ガイキ</t>
    </rPh>
    <rPh sb="8" eb="10">
      <t>オンド</t>
    </rPh>
    <phoneticPr fontId="36"/>
  </si>
  <si>
    <t>蒸発温度：</t>
    <rPh sb="0" eb="4">
      <t>ジョウハツオンド</t>
    </rPh>
    <phoneticPr fontId="36"/>
  </si>
  <si>
    <t>冷凍能力（1台あたりの値）：</t>
    <rPh sb="0" eb="2">
      <t>レイトウ</t>
    </rPh>
    <rPh sb="2" eb="4">
      <t>ノウリョク</t>
    </rPh>
    <rPh sb="6" eb="7">
      <t>ダイ</t>
    </rPh>
    <rPh sb="11" eb="12">
      <t>アタイ</t>
    </rPh>
    <phoneticPr fontId="3"/>
  </si>
  <si>
    <t>消費電力（1台あたりの値）：</t>
    <rPh sb="0" eb="2">
      <t>ショウヒ</t>
    </rPh>
    <rPh sb="2" eb="4">
      <t>デンリョク</t>
    </rPh>
    <rPh sb="6" eb="7">
      <t>ダイ</t>
    </rPh>
    <rPh sb="11" eb="12">
      <t>アタイ</t>
    </rPh>
    <phoneticPr fontId="3"/>
  </si>
  <si>
    <t>脱炭素型自然冷媒機器</t>
  </si>
  <si>
    <t>中小企業</t>
  </si>
  <si>
    <t>大企業</t>
  </si>
  <si>
    <t>に必要事項を入力してください。</t>
    <rPh sb="1" eb="3">
      <t>ヒツヨウ</t>
    </rPh>
    <rPh sb="3" eb="5">
      <t>ジコウ</t>
    </rPh>
    <rPh sb="6" eb="8">
      <t>ニュウリョク</t>
    </rPh>
    <phoneticPr fontId="3"/>
  </si>
  <si>
    <t>黄色の部分</t>
    <phoneticPr fontId="3"/>
  </si>
  <si>
    <t>新設・更新の区分</t>
    <rPh sb="0" eb="2">
      <t>シンセツ</t>
    </rPh>
    <rPh sb="3" eb="5">
      <t>コウシン</t>
    </rPh>
    <rPh sb="6" eb="8">
      <t>クブン</t>
    </rPh>
    <phoneticPr fontId="3"/>
  </si>
  <si>
    <t>導入施設の区分</t>
    <rPh sb="0" eb="2">
      <t>ドウニュウ</t>
    </rPh>
    <rPh sb="2" eb="4">
      <t>シセツ</t>
    </rPh>
    <rPh sb="5" eb="7">
      <t>クブン</t>
    </rPh>
    <phoneticPr fontId="3"/>
  </si>
  <si>
    <t>(円）</t>
    <phoneticPr fontId="3"/>
  </si>
  <si>
    <t>※本シートは複数年度事業の場合のみ作成するものです。</t>
    <rPh sb="1" eb="2">
      <t>ホン</t>
    </rPh>
    <rPh sb="6" eb="10">
      <t>フクスウネンド</t>
    </rPh>
    <rPh sb="10" eb="12">
      <t>ジギョウ</t>
    </rPh>
    <rPh sb="13" eb="15">
      <t>バアイ</t>
    </rPh>
    <rPh sb="17" eb="19">
      <t>サクセイ</t>
    </rPh>
    <phoneticPr fontId="3"/>
  </si>
  <si>
    <t>原則として、脱炭素型自然冷媒機器と比較対象フロン冷媒機器の値は同一としてください。冷凍等装置がシステムとして機能するための付属設備、例えばクーラーや冷却塔のファン動力、冷却水ポンプ動力、二次冷媒ポンプ動力などの電動機の「定格動力×年間運転時間」を記入してください。複数の冷凍機で同一のその他補機を共通で使用する場合は、冷凍機1台あたりのその他補機動力として按分して算出してください。記入した補機動力の根拠となる資料を添付してください。</t>
    <rPh sb="74" eb="77">
      <t>レイキャクトウ</t>
    </rPh>
    <rPh sb="115" eb="117">
      <t>ネンカン</t>
    </rPh>
    <rPh sb="117" eb="121">
      <t>ウンテンジカン</t>
    </rPh>
    <phoneticPr fontId="3"/>
  </si>
  <si>
    <t>年度の区分及び補助事業期間</t>
    <rPh sb="0" eb="2">
      <t>ネンド</t>
    </rPh>
    <rPh sb="3" eb="5">
      <t>クブン</t>
    </rPh>
    <rPh sb="5" eb="6">
      <t>オヨ</t>
    </rPh>
    <rPh sb="7" eb="9">
      <t>ホジョ</t>
    </rPh>
    <rPh sb="9" eb="11">
      <t>ジギョウ</t>
    </rPh>
    <rPh sb="11" eb="13">
      <t>キカン</t>
    </rPh>
    <phoneticPr fontId="3"/>
  </si>
  <si>
    <t>【脱炭素先行地域への該当】　※補助対象設備を設置する施設の所在地が脱炭素先行地域に該当しているか選択してください。</t>
    <rPh sb="36" eb="38">
      <t>センコウ</t>
    </rPh>
    <phoneticPr fontId="3"/>
  </si>
  <si>
    <t>①×②×③の合計値が自動計算されます。
内蔵型ショーケースの場合は、JISの試験方法等に基づくカタログ値（根拠書として添付）を入力してください。</t>
    <phoneticPr fontId="3"/>
  </si>
  <si>
    <t>冷却方式が空冷式（空冷散水式含む）または水冷式の場合、自動計算の選択を推奨します。自動計算は、市場のフロン冷媒機器のカタログデータベースによる分析値であり、申請いただく自然冷媒機器と同等性能のフロン冷媒機として一般化された値が自動で入力されます。※自動計算が機能するのは、冷凍機1台当たりの冷凍能力が500kW以下の範囲です。手動計算の選択は、冷凍機内蔵型のショーケースや冷凍機1台あたりの冷凍能力が500kWを超える場合、または自動計算の結果が現場の実態に明らかに見合わない場合（※）に限り、その根拠資料を確認した上で認めます。手動計算の場合は、型式を特定した上ですべての数字を手動で入力してください。
（※）冷媒配管が非常に長い場合や空気冷凍装置など、機器構成や用途が特殊な事例等。</t>
    <rPh sb="0" eb="2">
      <t>レイキャク</t>
    </rPh>
    <rPh sb="2" eb="4">
      <t>ホウシキ</t>
    </rPh>
    <rPh sb="5" eb="8">
      <t>クウレイシキ</t>
    </rPh>
    <rPh sb="9" eb="11">
      <t>クウレイ</t>
    </rPh>
    <rPh sb="11" eb="13">
      <t>サンスイ</t>
    </rPh>
    <rPh sb="13" eb="14">
      <t>シキ</t>
    </rPh>
    <rPh sb="14" eb="15">
      <t>フク</t>
    </rPh>
    <rPh sb="20" eb="23">
      <t>スイレイシキ</t>
    </rPh>
    <rPh sb="24" eb="26">
      <t>バアイ</t>
    </rPh>
    <rPh sb="27" eb="29">
      <t>ジドウ</t>
    </rPh>
    <rPh sb="29" eb="31">
      <t>ケイサン</t>
    </rPh>
    <rPh sb="32" eb="34">
      <t>センタク</t>
    </rPh>
    <rPh sb="35" eb="37">
      <t>スイショウ</t>
    </rPh>
    <rPh sb="41" eb="43">
      <t>ジドウ</t>
    </rPh>
    <rPh sb="43" eb="45">
      <t>ケイサン</t>
    </rPh>
    <rPh sb="47" eb="49">
      <t>シジョウ</t>
    </rPh>
    <rPh sb="53" eb="55">
      <t>レイバイ</t>
    </rPh>
    <rPh sb="55" eb="57">
      <t>キキ</t>
    </rPh>
    <rPh sb="71" eb="73">
      <t>ブンセキ</t>
    </rPh>
    <rPh sb="73" eb="74">
      <t>チ</t>
    </rPh>
    <rPh sb="78" eb="80">
      <t>シンセイ</t>
    </rPh>
    <rPh sb="84" eb="86">
      <t>シゼン</t>
    </rPh>
    <rPh sb="86" eb="88">
      <t>レイバイ</t>
    </rPh>
    <rPh sb="88" eb="90">
      <t>キキ</t>
    </rPh>
    <rPh sb="91" eb="93">
      <t>ドウトウ</t>
    </rPh>
    <rPh sb="93" eb="95">
      <t>セイノウ</t>
    </rPh>
    <rPh sb="99" eb="101">
      <t>レイバイ</t>
    </rPh>
    <rPh sb="101" eb="102">
      <t>キ</t>
    </rPh>
    <rPh sb="105" eb="108">
      <t>イッパンカ</t>
    </rPh>
    <rPh sb="111" eb="112">
      <t>アタイ</t>
    </rPh>
    <rPh sb="113" eb="115">
      <t>ジドウ</t>
    </rPh>
    <rPh sb="116" eb="118">
      <t>ニュウリョク</t>
    </rPh>
    <rPh sb="124" eb="126">
      <t>ジドウ</t>
    </rPh>
    <rPh sb="126" eb="128">
      <t>ケイサン</t>
    </rPh>
    <rPh sb="129" eb="131">
      <t>キノウ</t>
    </rPh>
    <rPh sb="136" eb="138">
      <t>レイトウ</t>
    </rPh>
    <rPh sb="138" eb="139">
      <t>キ</t>
    </rPh>
    <rPh sb="140" eb="141">
      <t>ダイ</t>
    </rPh>
    <rPh sb="141" eb="142">
      <t>ア</t>
    </rPh>
    <rPh sb="145" eb="147">
      <t>レイトウ</t>
    </rPh>
    <rPh sb="147" eb="149">
      <t>ノウリョク</t>
    </rPh>
    <rPh sb="155" eb="157">
      <t>イカ</t>
    </rPh>
    <rPh sb="158" eb="160">
      <t>ハンイ</t>
    </rPh>
    <rPh sb="163" eb="165">
      <t>シュドウ</t>
    </rPh>
    <rPh sb="165" eb="167">
      <t>ケイサン</t>
    </rPh>
    <rPh sb="168" eb="170">
      <t>センタク</t>
    </rPh>
    <rPh sb="172" eb="175">
      <t>レイトウキ</t>
    </rPh>
    <rPh sb="175" eb="178">
      <t>ナイゾウガタ</t>
    </rPh>
    <rPh sb="186" eb="188">
      <t>レイトウ</t>
    </rPh>
    <rPh sb="188" eb="189">
      <t>キ</t>
    </rPh>
    <rPh sb="190" eb="191">
      <t>ダイ</t>
    </rPh>
    <rPh sb="195" eb="197">
      <t>レイトウ</t>
    </rPh>
    <rPh sb="197" eb="199">
      <t>ノウリョク</t>
    </rPh>
    <rPh sb="206" eb="207">
      <t>コ</t>
    </rPh>
    <rPh sb="209" eb="211">
      <t>バアイ</t>
    </rPh>
    <rPh sb="215" eb="217">
      <t>ジドウ</t>
    </rPh>
    <rPh sb="217" eb="219">
      <t>ケイサン</t>
    </rPh>
    <rPh sb="220" eb="222">
      <t>ケッカ</t>
    </rPh>
    <rPh sb="223" eb="225">
      <t>ゲンバ</t>
    </rPh>
    <rPh sb="226" eb="228">
      <t>ジッタイ</t>
    </rPh>
    <rPh sb="229" eb="230">
      <t>アキ</t>
    </rPh>
    <rPh sb="233" eb="235">
      <t>ミア</t>
    </rPh>
    <rPh sb="238" eb="240">
      <t>バアイ</t>
    </rPh>
    <rPh sb="244" eb="245">
      <t>カギ</t>
    </rPh>
    <rPh sb="249" eb="251">
      <t>コンキョ</t>
    </rPh>
    <rPh sb="251" eb="253">
      <t>シリョウ</t>
    </rPh>
    <rPh sb="254" eb="256">
      <t>カクニン</t>
    </rPh>
    <rPh sb="258" eb="259">
      <t>ウエ</t>
    </rPh>
    <rPh sb="260" eb="261">
      <t>ミト</t>
    </rPh>
    <rPh sb="265" eb="267">
      <t>シュドウ</t>
    </rPh>
    <rPh sb="267" eb="269">
      <t>ケイサン</t>
    </rPh>
    <rPh sb="270" eb="272">
      <t>バアイ</t>
    </rPh>
    <rPh sb="277" eb="279">
      <t>トクテイ</t>
    </rPh>
    <rPh sb="281" eb="282">
      <t>ウエ</t>
    </rPh>
    <rPh sb="287" eb="289">
      <t>スウジ</t>
    </rPh>
    <rPh sb="290" eb="292">
      <t>シュドウ</t>
    </rPh>
    <rPh sb="293" eb="295">
      <t>ニュウリョク</t>
    </rPh>
    <rPh sb="306" eb="308">
      <t>レイバイ</t>
    </rPh>
    <rPh sb="308" eb="310">
      <t>ハイカン</t>
    </rPh>
    <rPh sb="311" eb="313">
      <t>ヒジョウ</t>
    </rPh>
    <rPh sb="314" eb="315">
      <t>ナガ</t>
    </rPh>
    <rPh sb="316" eb="318">
      <t>バアイ</t>
    </rPh>
    <rPh sb="319" eb="321">
      <t>クウキ</t>
    </rPh>
    <rPh sb="321" eb="323">
      <t>レイトウ</t>
    </rPh>
    <rPh sb="323" eb="325">
      <t>ソウチ</t>
    </rPh>
    <rPh sb="328" eb="330">
      <t>キキ</t>
    </rPh>
    <rPh sb="330" eb="332">
      <t>コウセイ</t>
    </rPh>
    <rPh sb="333" eb="335">
      <t>ヨウト</t>
    </rPh>
    <rPh sb="336" eb="338">
      <t>トクシュ</t>
    </rPh>
    <rPh sb="339" eb="341">
      <t>ジレイ</t>
    </rPh>
    <rPh sb="341" eb="342">
      <t>トウ</t>
    </rPh>
    <phoneticPr fontId="3"/>
  </si>
  <si>
    <t>同一系統内の冷凍機の年間平均負荷率を記入して下さい。
Ａ脱炭素型自然冷媒機器の年間平均負荷率の根拠資料を添付してください。Ｂ比較対象フロン冷媒機器の年間平均負荷率は、以下に則り記入してください。
・冷凍冷蔵倉庫・食品製造工場：原則として、様式2 実施計画書(2/3)の（別添1）（別添2）で算出した値を記入してください。
・食品小売店舗：冷蔵用途（蒸発温度-20℃以上）の場合は65%, 冷凍用途（蒸発温度-20℃未満）の場合は69%を使用してください。
撤去する既存機器で、実績等から把握可能な場合には、その割合を利用してください。</t>
    <rPh sb="0" eb="2">
      <t>ドウイツ</t>
    </rPh>
    <rPh sb="2" eb="4">
      <t>ケイトウ</t>
    </rPh>
    <rPh sb="4" eb="5">
      <t>ナイ</t>
    </rPh>
    <rPh sb="6" eb="9">
      <t>レイトウキ</t>
    </rPh>
    <rPh sb="10" eb="12">
      <t>ネンカン</t>
    </rPh>
    <rPh sb="12" eb="14">
      <t>ヘイキン</t>
    </rPh>
    <rPh sb="14" eb="17">
      <t>フカリツ</t>
    </rPh>
    <rPh sb="18" eb="20">
      <t>キニュウ</t>
    </rPh>
    <rPh sb="22" eb="23">
      <t>クダ</t>
    </rPh>
    <rPh sb="39" eb="41">
      <t>ネンカン</t>
    </rPh>
    <rPh sb="41" eb="43">
      <t>ヘイキン</t>
    </rPh>
    <rPh sb="61" eb="63">
      <t>ヒカク</t>
    </rPh>
    <rPh sb="63" eb="65">
      <t>タイショウ</t>
    </rPh>
    <rPh sb="68" eb="70">
      <t>レイバイ</t>
    </rPh>
    <rPh sb="70" eb="72">
      <t>キキ</t>
    </rPh>
    <rPh sb="73" eb="75">
      <t>ネンカン</t>
    </rPh>
    <rPh sb="75" eb="77">
      <t>ヘイキン</t>
    </rPh>
    <rPh sb="77" eb="80">
      <t>フカリツ</t>
    </rPh>
    <rPh sb="82" eb="84">
      <t>イカ</t>
    </rPh>
    <rPh sb="85" eb="86">
      <t>ノット</t>
    </rPh>
    <rPh sb="87" eb="89">
      <t>キニュウ</t>
    </rPh>
    <rPh sb="98" eb="100">
      <t>レイトウ</t>
    </rPh>
    <rPh sb="100" eb="102">
      <t>レイゾウ</t>
    </rPh>
    <rPh sb="102" eb="104">
      <t>ソウコ</t>
    </rPh>
    <rPh sb="105" eb="107">
      <t>ショクヒン</t>
    </rPh>
    <rPh sb="107" eb="109">
      <t>セイゾウ</t>
    </rPh>
    <rPh sb="109" eb="111">
      <t>コウジョウ</t>
    </rPh>
    <rPh sb="112" eb="114">
      <t>ゲンソク</t>
    </rPh>
    <rPh sb="118" eb="120">
      <t>ヨウシキ</t>
    </rPh>
    <rPh sb="122" eb="124">
      <t>ジッシ</t>
    </rPh>
    <rPh sb="124" eb="127">
      <t>ケイカクショ</t>
    </rPh>
    <rPh sb="134" eb="136">
      <t>ベッテン</t>
    </rPh>
    <rPh sb="144" eb="146">
      <t>サンシュツ</t>
    </rPh>
    <rPh sb="148" eb="149">
      <t>アタイ</t>
    </rPh>
    <rPh sb="150" eb="152">
      <t>キニュウ</t>
    </rPh>
    <rPh sb="161" eb="163">
      <t>ショクヒン</t>
    </rPh>
    <rPh sb="163" eb="165">
      <t>コウ</t>
    </rPh>
    <rPh sb="165" eb="167">
      <t>テンポ</t>
    </rPh>
    <rPh sb="168" eb="170">
      <t>レイゾウ</t>
    </rPh>
    <rPh sb="170" eb="172">
      <t>ヨウト</t>
    </rPh>
    <rPh sb="173" eb="175">
      <t>ジョウハツ</t>
    </rPh>
    <rPh sb="175" eb="177">
      <t>オンド</t>
    </rPh>
    <rPh sb="181" eb="183">
      <t>イジョウ</t>
    </rPh>
    <rPh sb="185" eb="187">
      <t>バアイ</t>
    </rPh>
    <rPh sb="193" eb="195">
      <t>レイトウ</t>
    </rPh>
    <rPh sb="195" eb="197">
      <t>ヨウト</t>
    </rPh>
    <rPh sb="198" eb="200">
      <t>ジョウハツ</t>
    </rPh>
    <rPh sb="200" eb="202">
      <t>オンド</t>
    </rPh>
    <rPh sb="206" eb="208">
      <t>ミマン</t>
    </rPh>
    <rPh sb="210" eb="212">
      <t>バアイ</t>
    </rPh>
    <rPh sb="217" eb="219">
      <t>シヨウ</t>
    </rPh>
    <rPh sb="231" eb="233">
      <t>キゾン</t>
    </rPh>
    <rPh sb="233" eb="235">
      <t>キキ</t>
    </rPh>
    <rPh sb="254" eb="256">
      <t>ワリアイ</t>
    </rPh>
    <rPh sb="257" eb="259">
      <t>リヨウ</t>
    </rPh>
    <phoneticPr fontId="3"/>
  </si>
  <si>
    <t>同一系統内に、型式の異なる数種類の脱炭素型自然冷媒機器を導入する場合は、型式ごとに複数シートを分けて記入してください。
例） 系統No.( 1 )-型式No. ( 1 ) 
※同一系統内に同一型式の自然冷媒機器を導入する場合は、シート内の「台数」欄に記入してください。ただし、同一系統内の同一型式の機器であっても、例えば負荷率が異なる場合などはシートを分けて記入して下さい。</t>
    <rPh sb="0" eb="2">
      <t>ドウイツ</t>
    </rPh>
    <rPh sb="2" eb="4">
      <t>ケイトウ</t>
    </rPh>
    <rPh sb="4" eb="5">
      <t>ナイ</t>
    </rPh>
    <rPh sb="10" eb="11">
      <t>コト</t>
    </rPh>
    <rPh sb="13" eb="16">
      <t>スウシュルイ</t>
    </rPh>
    <rPh sb="17" eb="18">
      <t>ダツ</t>
    </rPh>
    <rPh sb="18" eb="20">
      <t>タンソ</t>
    </rPh>
    <rPh sb="28" eb="30">
      <t>ドウニュウ</t>
    </rPh>
    <rPh sb="32" eb="34">
      <t>バアイ</t>
    </rPh>
    <rPh sb="41" eb="43">
      <t>フクスウ</t>
    </rPh>
    <rPh sb="47" eb="48">
      <t>ワ</t>
    </rPh>
    <rPh sb="50" eb="52">
      <t>キニュウ</t>
    </rPh>
    <rPh sb="60" eb="61">
      <t>レイ</t>
    </rPh>
    <rPh sb="63" eb="65">
      <t>ケイトウ</t>
    </rPh>
    <rPh sb="88" eb="90">
      <t>ドウイツ</t>
    </rPh>
    <rPh sb="90" eb="92">
      <t>ケイトウ</t>
    </rPh>
    <rPh sb="92" eb="93">
      <t>ナイ</t>
    </rPh>
    <rPh sb="94" eb="96">
      <t>ドウイツ</t>
    </rPh>
    <rPh sb="99" eb="101">
      <t>シゼン</t>
    </rPh>
    <rPh sb="101" eb="103">
      <t>レイバイ</t>
    </rPh>
    <rPh sb="103" eb="105">
      <t>キキ</t>
    </rPh>
    <rPh sb="106" eb="108">
      <t>ドウニュウ</t>
    </rPh>
    <rPh sb="110" eb="112">
      <t>バアイ</t>
    </rPh>
    <rPh sb="117" eb="118">
      <t>ナイ</t>
    </rPh>
    <rPh sb="120" eb="122">
      <t>ダイスウ</t>
    </rPh>
    <rPh sb="123" eb="124">
      <t>ラン</t>
    </rPh>
    <rPh sb="125" eb="127">
      <t>キニュウ</t>
    </rPh>
    <rPh sb="138" eb="140">
      <t>ドウイツ</t>
    </rPh>
    <rPh sb="140" eb="142">
      <t>ケイトウ</t>
    </rPh>
    <rPh sb="142" eb="143">
      <t>ナイ</t>
    </rPh>
    <rPh sb="144" eb="146">
      <t>ドウイツ</t>
    </rPh>
    <rPh sb="149" eb="151">
      <t>キキ</t>
    </rPh>
    <rPh sb="157" eb="158">
      <t>タト</t>
    </rPh>
    <rPh sb="160" eb="163">
      <t>フカリツ</t>
    </rPh>
    <rPh sb="164" eb="165">
      <t>コト</t>
    </rPh>
    <rPh sb="167" eb="169">
      <t>バアイ</t>
    </rPh>
    <rPh sb="176" eb="177">
      <t>ワ</t>
    </rPh>
    <rPh sb="179" eb="181">
      <t>キニュウ</t>
    </rPh>
    <rPh sb="183" eb="184">
      <t>クダ</t>
    </rPh>
    <phoneticPr fontId="3"/>
  </si>
  <si>
    <t>系統No.（　　）　－　型式No.（　　）</t>
    <rPh sb="0" eb="2">
      <t>ケイトウ</t>
    </rPh>
    <rPh sb="12" eb="14">
      <t>カタシキ</t>
    </rPh>
    <phoneticPr fontId="3"/>
  </si>
  <si>
    <t>台数（同系統内、同じ型式のものに限る）</t>
    <rPh sb="0" eb="2">
      <t>ダイスウ</t>
    </rPh>
    <rPh sb="3" eb="4">
      <t>ドウ</t>
    </rPh>
    <rPh sb="4" eb="6">
      <t>ケイトウ</t>
    </rPh>
    <rPh sb="6" eb="7">
      <t>ナイ</t>
    </rPh>
    <rPh sb="8" eb="9">
      <t>オナ</t>
    </rPh>
    <rPh sb="10" eb="12">
      <t>カタシキ</t>
    </rPh>
    <rPh sb="16" eb="17">
      <t>カギ</t>
    </rPh>
    <phoneticPr fontId="3"/>
  </si>
  <si>
    <t>上記「凝縮温度または外気温度」及び「蒸発温度または冷水出口温度」を踏まえ、冷却負荷に最も近い脱炭素型自然冷媒機器を選定し、その冷却能力を記入してください。一般的に、系統内の冷凍機の合計冷凍能力≧合計冷却負荷となります。原則として、脱炭素型自然冷媒機器と比較対象フロン冷媒機器の冷凍能力は同一又はほぼ等しい値として下さい。記入した冷凍能力の根拠資料を添付して下さい。</t>
    <rPh sb="0" eb="2">
      <t>ジョウキ</t>
    </rPh>
    <rPh sb="3" eb="5">
      <t>ギョウシュク</t>
    </rPh>
    <rPh sb="5" eb="7">
      <t>オンド</t>
    </rPh>
    <rPh sb="10" eb="12">
      <t>ガイキ</t>
    </rPh>
    <rPh sb="12" eb="14">
      <t>オンド</t>
    </rPh>
    <rPh sb="15" eb="16">
      <t>オヨ</t>
    </rPh>
    <rPh sb="18" eb="20">
      <t>ジョウハツ</t>
    </rPh>
    <rPh sb="20" eb="22">
      <t>オンド</t>
    </rPh>
    <rPh sb="25" eb="27">
      <t>レイスイ</t>
    </rPh>
    <rPh sb="27" eb="29">
      <t>デグチ</t>
    </rPh>
    <rPh sb="29" eb="31">
      <t>オンド</t>
    </rPh>
    <rPh sb="33" eb="34">
      <t>フ</t>
    </rPh>
    <rPh sb="37" eb="39">
      <t>レイキャク</t>
    </rPh>
    <rPh sb="39" eb="41">
      <t>フカ</t>
    </rPh>
    <rPh sb="42" eb="43">
      <t>モット</t>
    </rPh>
    <rPh sb="44" eb="45">
      <t>チカ</t>
    </rPh>
    <rPh sb="57" eb="59">
      <t>センテイ</t>
    </rPh>
    <rPh sb="63" eb="65">
      <t>レイキャク</t>
    </rPh>
    <rPh sb="65" eb="67">
      <t>ノウリョク</t>
    </rPh>
    <rPh sb="68" eb="70">
      <t>キニュウ</t>
    </rPh>
    <rPh sb="77" eb="80">
      <t>イッパンテキ</t>
    </rPh>
    <rPh sb="82" eb="84">
      <t>ケイトウ</t>
    </rPh>
    <rPh sb="84" eb="85">
      <t>ナイ</t>
    </rPh>
    <rPh sb="86" eb="89">
      <t>レイトウキ</t>
    </rPh>
    <rPh sb="90" eb="92">
      <t>ゴウケイ</t>
    </rPh>
    <rPh sb="92" eb="94">
      <t>レイトウ</t>
    </rPh>
    <rPh sb="94" eb="96">
      <t>ノウリョク</t>
    </rPh>
    <rPh sb="97" eb="99">
      <t>ゴウケイ</t>
    </rPh>
    <rPh sb="99" eb="101">
      <t>レイキャク</t>
    </rPh>
    <rPh sb="101" eb="103">
      <t>フカ</t>
    </rPh>
    <rPh sb="109" eb="111">
      <t>ゲンソク</t>
    </rPh>
    <rPh sb="138" eb="140">
      <t>レイトウ</t>
    </rPh>
    <rPh sb="140" eb="142">
      <t>ノウリョク</t>
    </rPh>
    <rPh sb="145" eb="146">
      <t>マタ</t>
    </rPh>
    <rPh sb="149" eb="150">
      <t>ヒト</t>
    </rPh>
    <rPh sb="152" eb="153">
      <t>アタイ</t>
    </rPh>
    <rPh sb="156" eb="157">
      <t>クダ</t>
    </rPh>
    <rPh sb="164" eb="166">
      <t>レイトウ</t>
    </rPh>
    <rPh sb="166" eb="168">
      <t>ノウリョク</t>
    </rPh>
    <rPh sb="178" eb="179">
      <t>クダ</t>
    </rPh>
    <phoneticPr fontId="3"/>
  </si>
  <si>
    <t>一品、一組又は一式の価格が５０万円以上のものを記入してください。導入しようと脱炭素型自然冷媒機器は当然入ります。</t>
    <rPh sb="23" eb="25">
      <t>キニュウ</t>
    </rPh>
    <rPh sb="32" eb="34">
      <t>ドウニュウ</t>
    </rPh>
    <rPh sb="38" eb="39">
      <t>ダツ</t>
    </rPh>
    <rPh sb="39" eb="41">
      <t>タンソ</t>
    </rPh>
    <rPh sb="41" eb="42">
      <t>ガタ</t>
    </rPh>
    <rPh sb="42" eb="44">
      <t>シゼン</t>
    </rPh>
    <rPh sb="44" eb="46">
      <t>レイバイ</t>
    </rPh>
    <rPh sb="46" eb="48">
      <t>キキ</t>
    </rPh>
    <rPh sb="49" eb="51">
      <t>トウゼン</t>
    </rPh>
    <rPh sb="51" eb="52">
      <t>ハイ</t>
    </rPh>
    <phoneticPr fontId="3"/>
  </si>
  <si>
    <t>④冷凍機年間消費電力
（１台あたりの値）</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</si>
  <si>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</si>
  <si>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
（１台あたりの値）</t>
    <rPh sb="1" eb="3">
      <t>レイバイ</t>
    </rPh>
    <rPh sb="3" eb="5">
      <t>ホユウ</t>
    </rPh>
    <rPh sb="5" eb="6">
      <t>リョウ</t>
    </rPh>
    <phoneticPr fontId="3"/>
  </si>
  <si>
    <t>④冷凍機年間消費電力（１台あたりの値）
　(①×②×③)</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</si>
  <si>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</si>
  <si>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⑨冷媒保有量（１台あたりの値）</t>
    <rPh sb="1" eb="3">
      <t>レイバイ</t>
    </rPh>
    <rPh sb="3" eb="5">
      <t>ホユウ</t>
    </rPh>
    <rPh sb="5" eb="6">
      <t>リョウ</t>
    </rPh>
    <phoneticPr fontId="3"/>
  </si>
  <si>
    <t>設計上の冷却負荷(同一系統内の合計値)を記入してください。また、脱炭素型自然冷媒機器と比較対象フロン冷媒機器の冷却負荷は同じ値としてください。
冷却負荷の算出根拠資料を添付してください。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rPh sb="72" eb="74">
      <t>レイキャク</t>
    </rPh>
    <rPh sb="74" eb="76">
      <t>フカ</t>
    </rPh>
    <rPh sb="77" eb="79">
      <t>サンシュツ</t>
    </rPh>
    <rPh sb="79" eb="81">
      <t>コンキョ</t>
    </rPh>
    <rPh sb="81" eb="83">
      <t>シリョウ</t>
    </rPh>
    <rPh sb="84" eb="86">
      <t>テンプ</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</si>
</sst>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Red]\-#,##0.0"/>
    <numFmt numFmtId="177" formatCode="0.0_ "/>
    <numFmt numFmtId="178" formatCode="0.0;_쐀"/>
    <numFmt numFmtId="179" formatCode="0.0%"/>
    <numFmt numFmtId="180" formatCode="* #,##0&quot;円&quot;\ ;\-#,##0&quot;円&quot;\ ;0&quot;円&quot;;\ "/>
    <numFmt numFmtId="181" formatCode="#,##0&quot;円　&quot;"/>
    <numFmt numFmtId="182" formatCode="0.000000"/>
    <numFmt numFmtId="183" formatCode="0.000_ "/>
    <numFmt numFmtId="184" formatCode="0.0"/>
    <numFmt numFmtId="185" formatCode="#,##0.0_ "/>
    <numFmt numFmtId="186" formatCode="#,###"/>
    <numFmt numFmtId="187" formatCode="0;\-0;;@"/>
    <numFmt numFmtId="188" formatCode="0.0;\-0.0;;@"/>
    <numFmt numFmtId="189" formatCode="#,##0;\-0;;@"/>
    <numFmt numFmtId="190" formatCode="#,##0.0;\-0.0;;@"/>
  </numFmts>
  <fonts count="44">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i/>
      <sz val="9"/>
      <color indexed="81"/>
      <name val="ＭＳ Ｐゴシック"/>
      <family val="3"/>
      <charset val="128"/>
    </font>
    <font>
      <sz val="11"/>
      <color indexed="8"/>
      <name val="ＭＳ Ｐ明朝"/>
      <family val="1"/>
      <charset val="128"/>
    </font>
    <font>
      <sz val="14"/>
      <color indexed="8"/>
      <name val="ＭＳ Ｐゴシック"/>
      <family val="3"/>
      <charset val="128"/>
    </font>
    <font>
      <sz val="11"/>
      <color indexed="10"/>
      <name val="ＭＳ Ｐゴシック"/>
      <family val="3"/>
      <charset val="128"/>
    </font>
    <font>
      <sz val="11"/>
      <name val="ＭＳ Ｐ明朝"/>
      <family val="1"/>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2"/>
      <name val="ＭＳ Ｐ明朝"/>
      <family val="1"/>
      <charset val="128"/>
    </font>
    <font>
      <sz val="9"/>
      <name val="ＭＳ Ｐ明朝"/>
      <family val="1"/>
      <charset val="128"/>
    </font>
    <font>
      <sz val="8"/>
      <name val="ＭＳ Ｐゴシック"/>
      <family val="3"/>
      <charset val="128"/>
    </font>
    <font>
      <sz val="10"/>
      <name val="ＭＳ Ｐ明朝"/>
      <family val="1"/>
      <charset val="128"/>
    </font>
    <font>
      <sz val="11"/>
      <color indexed="10"/>
      <name val="ＭＳ ゴシック"/>
      <family val="3"/>
      <charset val="128"/>
    </font>
    <font>
      <sz val="10.5"/>
      <name val="ＭＳ Ｐ明朝"/>
      <family val="1"/>
      <charset val="128"/>
    </font>
    <font>
      <b/>
      <sz val="11"/>
      <name val="ＭＳ Ｐゴシック"/>
      <family val="3"/>
      <charset val="128"/>
    </font>
    <font>
      <b/>
      <i/>
      <u/>
      <sz val="9"/>
      <color indexed="81"/>
      <name val="ＭＳ Ｐゴシック"/>
      <family val="3"/>
      <charset val="128"/>
    </font>
    <font>
      <sz val="8"/>
      <name val="ＭＳ Ｐ明朝"/>
      <family val="1"/>
      <charset val="128"/>
    </font>
    <font>
      <vertAlign val="superscript"/>
      <sz val="11"/>
      <name val="ＭＳ Ｐ明朝"/>
      <family val="1"/>
      <charset val="128"/>
    </font>
    <font>
      <b/>
      <i/>
      <sz val="9"/>
      <color indexed="81"/>
      <name val="ＭＳ Ｐゴシック"/>
      <family val="3"/>
      <charset val="128"/>
    </font>
    <font>
      <sz val="11"/>
      <color rgb="FFFF0000"/>
      <name val="ＭＳ Ｐゴシック"/>
      <family val="3"/>
      <charset val="128"/>
    </font>
    <font>
      <sz val="12"/>
      <color rgb="FFFF0000"/>
      <name val="ＭＳ Ｐゴシック"/>
      <family val="3"/>
      <charset val="128"/>
    </font>
    <font>
      <sz val="6"/>
      <name val="ＭＳ Ｐゴシック"/>
      <family val="2"/>
      <charset val="128"/>
    </font>
    <font>
      <b/>
      <sz val="10"/>
      <color indexed="81"/>
      <name val="MS P ゴシック"/>
      <family val="3"/>
      <charset val="128"/>
    </font>
    <font>
      <b/>
      <sz val="11"/>
      <color rgb="FFFF0000"/>
      <name val="ＭＳ Ｐゴシック"/>
      <family val="3"/>
      <charset val="128"/>
    </font>
    <font>
      <b/>
      <sz val="12"/>
      <name val="ＭＳ Ｐゴシック"/>
      <family val="3"/>
      <charset val="128"/>
    </font>
    <font>
      <b/>
      <sz val="10"/>
      <name val="ＭＳ Ｐ明朝"/>
      <family val="1"/>
      <charset val="128"/>
    </font>
    <font>
      <b/>
      <sz val="9"/>
      <color indexed="81"/>
      <name val="MS P ゴシック"/>
      <family val="3"/>
      <charset val="128"/>
    </font>
    <font>
      <b/>
      <u/>
      <sz val="10"/>
      <name val="ＭＳ Ｐ明朝"/>
      <family val="1"/>
      <charset val="128"/>
    </font>
    <font>
      <b/>
      <sz val="11"/>
      <name val="ＭＳ Ｐ明朝"/>
      <family val="1"/>
      <charset val="128"/>
    </font>
    <font>
      <b/>
      <sz val="14"/>
      <name val="ＭＳ Ｐゴシック"/>
      <family val="3"/>
      <charset val="128"/>
    </font>
    <font>
      <sz val="6"/>
      <name val="ＭＳ Ｐゴシック"/>
      <family val="2"/>
      <charset val="128"/>
      <scheme val="minor"/>
    </font>
    <font>
      <sz val="9"/>
      <color indexed="81"/>
      <name val="MS P ゴシック"/>
      <family val="3"/>
      <charset val="128"/>
    </font>
    <font>
      <sz val="10"/>
      <color indexed="8"/>
      <name val="ＭＳ Ｐ明朝"/>
      <family val="1"/>
      <charset val="128"/>
    </font>
    <font>
      <b/>
      <sz val="11"/>
      <color indexed="8"/>
      <name val="ＭＳ Ｐ明朝"/>
      <family val="1"/>
      <charset val="128"/>
    </font>
    <font>
      <u/>
      <sz val="11"/>
      <name val="ＭＳ Ｐ明朝"/>
      <family val="1"/>
      <charset val="128"/>
    </font>
    <font>
      <u/>
      <sz val="14"/>
      <name val="ＭＳ Ｐゴシック"/>
      <family val="3"/>
      <charset val="128"/>
    </font>
    <font>
      <sz val="11"/>
      <color theme="1"/>
      <name val="ＭＳ Ｐゴシック"/>
      <family val="2"/>
      <charset val="128"/>
    </font>
    <font>
      <sz val="16"/>
      <color rgb="FFFF0000"/>
      <name val="ＭＳ Ｐゴシック"/>
      <family val="3"/>
      <charset val="128"/>
    </font>
  </fonts>
  <fills count="15">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66CCFF"/>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CFFCC"/>
        <bgColor indexed="64"/>
      </patternFill>
    </fill>
  </fills>
  <borders count="214">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diagonalDown="1">
      <left style="thin">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medium">
        <color indexed="64"/>
      </right>
      <top style="hair">
        <color indexed="64"/>
      </top>
      <bottom style="medium">
        <color indexed="64"/>
      </bottom>
      <diagonal style="hair">
        <color indexed="64"/>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diagonalDown="1">
      <left/>
      <right style="thin">
        <color indexed="64"/>
      </right>
      <top style="hair">
        <color indexed="64"/>
      </top>
      <bottom style="medium">
        <color indexed="64"/>
      </bottom>
      <diagonal style="hair">
        <color indexed="64"/>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hair">
        <color auto="1"/>
      </left>
      <right style="hair">
        <color auto="1"/>
      </right>
      <top style="thin">
        <color auto="1"/>
      </top>
      <bottom style="hair">
        <color auto="1"/>
      </bottom>
      <diagonal/>
    </border>
    <border>
      <left style="medium">
        <color indexed="64"/>
      </left>
      <right style="hair">
        <color indexed="64"/>
      </right>
      <top/>
      <bottom style="hair">
        <color indexed="64"/>
      </bottom>
      <diagonal/>
    </border>
    <border>
      <left style="medium">
        <color indexed="64"/>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indexed="64"/>
      </right>
      <top/>
      <bottom style="thin">
        <color indexed="64"/>
      </bottom>
      <diagonal/>
    </border>
    <border>
      <left style="hair">
        <color auto="1"/>
      </left>
      <right style="hair">
        <color auto="1"/>
      </right>
      <top style="hair">
        <color auto="1"/>
      </top>
      <bottom style="thin">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auto="1"/>
      </left>
      <right style="hair">
        <color auto="1"/>
      </right>
      <top/>
      <bottom style="hair">
        <color auto="1"/>
      </bottom>
      <diagonal/>
    </border>
    <border>
      <left style="thin">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thin">
        <color indexed="64"/>
      </right>
      <top/>
      <bottom/>
      <diagonal/>
    </border>
    <border>
      <left style="medium">
        <color indexed="64"/>
      </left>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42" fillId="0" borderId="0">
      <alignment vertical="center"/>
    </xf>
  </cellStyleXfs>
  <cellXfs count="888">
    <xf numFmtId="0" fontId="0" fillId="0" borderId="0" xfId="0">
      <alignment vertical="center"/>
    </xf>
    <xf numFmtId="0" fontId="6" fillId="0" borderId="0" xfId="0" applyFont="1">
      <alignment vertical="center"/>
    </xf>
    <xf numFmtId="0" fontId="7" fillId="0" borderId="0" xfId="0" applyFont="1" applyAlignment="1">
      <alignment horizontal="left" vertical="center" indent="1"/>
    </xf>
    <xf numFmtId="0" fontId="9"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alignment vertical="center"/>
    </xf>
    <xf numFmtId="0" fontId="0" fillId="0" borderId="5" xfId="0"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9" fillId="0" borderId="0" xfId="0" applyFont="1" applyAlignment="1">
      <alignment vertical="center" wrapText="1"/>
    </xf>
    <xf numFmtId="0" fontId="11" fillId="0" borderId="5" xfId="0" applyFont="1" applyBorder="1" applyAlignment="1">
      <alignment vertical="center" wrapText="1"/>
    </xf>
    <xf numFmtId="0" fontId="11" fillId="0" borderId="5" xfId="0" applyFont="1" applyBorder="1" applyAlignment="1">
      <alignment horizontal="left" vertical="center" wrapText="1"/>
    </xf>
    <xf numFmtId="0" fontId="12" fillId="0" borderId="10" xfId="0" applyFont="1" applyBorder="1" applyAlignment="1">
      <alignment horizontal="left" vertical="center"/>
    </xf>
    <xf numFmtId="0" fontId="0" fillId="0" borderId="10" xfId="0" applyBorder="1" applyAlignment="1">
      <alignment horizontal="center" vertical="center"/>
    </xf>
    <xf numFmtId="0" fontId="12" fillId="0" borderId="10" xfId="0" applyFont="1" applyBorder="1">
      <alignment vertical="center"/>
    </xf>
    <xf numFmtId="0" fontId="8" fillId="0" borderId="0" xfId="0" applyFont="1">
      <alignment vertical="center"/>
    </xf>
    <xf numFmtId="0" fontId="13" fillId="0" borderId="5" xfId="0" applyFont="1" applyBorder="1">
      <alignment vertical="center"/>
    </xf>
    <xf numFmtId="0" fontId="9" fillId="0" borderId="5" xfId="0" applyFont="1" applyBorder="1">
      <alignment vertical="center"/>
    </xf>
    <xf numFmtId="0" fontId="13" fillId="0" borderId="0" xfId="0" applyFont="1">
      <alignment vertical="center"/>
    </xf>
    <xf numFmtId="179" fontId="13" fillId="0" borderId="0" xfId="0" applyNumberFormat="1" applyFont="1" applyAlignment="1">
      <alignment horizontal="left" vertical="center"/>
    </xf>
    <xf numFmtId="0" fontId="13" fillId="0" borderId="5" xfId="0" applyFont="1" applyBorder="1" applyAlignment="1">
      <alignment horizontal="left" vertical="center" wrapText="1"/>
    </xf>
    <xf numFmtId="0" fontId="18" fillId="0" borderId="0" xfId="0" applyFont="1" applyAlignment="1">
      <alignment vertical="center" wrapText="1"/>
    </xf>
    <xf numFmtId="0" fontId="18" fillId="0" borderId="0" xfId="0" applyFont="1" applyAlignment="1">
      <alignment horizontal="right" vertical="center" wrapText="1"/>
    </xf>
    <xf numFmtId="182" fontId="18" fillId="0" borderId="0" xfId="0" applyNumberFormat="1" applyFont="1" applyAlignment="1">
      <alignment horizontal="right" vertical="center" wrapText="1"/>
    </xf>
    <xf numFmtId="0" fontId="18" fillId="0" borderId="0" xfId="0" applyFont="1">
      <alignment vertical="center"/>
    </xf>
    <xf numFmtId="182" fontId="8" fillId="0" borderId="0" xfId="0" applyNumberFormat="1" applyFont="1" applyAlignment="1">
      <alignment vertical="center" wrapText="1"/>
    </xf>
    <xf numFmtId="0" fontId="6" fillId="0" borderId="15" xfId="0" applyFont="1" applyBorder="1">
      <alignment vertical="center"/>
    </xf>
    <xf numFmtId="176" fontId="14" fillId="0" borderId="0" xfId="1" applyNumberFormat="1" applyFont="1" applyAlignment="1">
      <alignment horizontal="center" vertical="center"/>
    </xf>
    <xf numFmtId="38" fontId="14" fillId="0" borderId="0" xfId="1" applyFont="1" applyAlignment="1">
      <alignment horizontal="center" vertical="center"/>
    </xf>
    <xf numFmtId="176" fontId="14" fillId="0" borderId="16" xfId="1" applyNumberFormat="1" applyFont="1" applyBorder="1" applyAlignment="1">
      <alignment horizontal="center" vertical="center"/>
    </xf>
    <xf numFmtId="38" fontId="14" fillId="0" borderId="16" xfId="1" applyFont="1" applyBorder="1" applyAlignment="1">
      <alignment horizontal="center" vertical="center"/>
    </xf>
    <xf numFmtId="0" fontId="9" fillId="0" borderId="16" xfId="0" applyFont="1" applyBorder="1" applyAlignment="1">
      <alignment vertical="center" wrapText="1"/>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0" xfId="0" applyFont="1" applyAlignment="1">
      <alignment horizontal="right" vertical="center"/>
    </xf>
    <xf numFmtId="0" fontId="0" fillId="0" borderId="0" xfId="0" applyAlignment="1"/>
    <xf numFmtId="0" fontId="0" fillId="2" borderId="9" xfId="0" applyFill="1" applyBorder="1" applyAlignment="1">
      <alignment horizontal="center" vertical="center"/>
    </xf>
    <xf numFmtId="178" fontId="0" fillId="2" borderId="5" xfId="0" applyNumberFormat="1" applyFill="1" applyBorder="1" applyAlignment="1">
      <alignment horizontal="center" vertical="center"/>
    </xf>
    <xf numFmtId="0" fontId="11" fillId="0" borderId="0" xfId="0" applyFont="1" applyAlignment="1">
      <alignment vertical="center" wrapText="1"/>
    </xf>
    <xf numFmtId="178" fontId="0" fillId="0" borderId="0" xfId="0" applyNumberFormat="1" applyAlignment="1">
      <alignment horizontal="center" vertical="center"/>
    </xf>
    <xf numFmtId="0" fontId="0" fillId="2" borderId="8" xfId="0" applyFill="1" applyBorder="1" applyAlignment="1">
      <alignment horizontal="left" vertical="center" wrapText="1"/>
    </xf>
    <xf numFmtId="178" fontId="0" fillId="2" borderId="32" xfId="0" applyNumberFormat="1" applyFill="1" applyBorder="1" applyAlignment="1">
      <alignment horizontal="center" vertical="center"/>
    </xf>
    <xf numFmtId="0" fontId="0" fillId="2" borderId="33" xfId="0" applyFill="1" applyBorder="1" applyAlignment="1">
      <alignment horizontal="left"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9" fillId="0" borderId="2" xfId="0" applyFont="1" applyBorder="1" applyAlignment="1">
      <alignment horizontal="left" vertical="center"/>
    </xf>
    <xf numFmtId="0" fontId="9" fillId="0" borderId="39" xfId="0" applyFont="1" applyBorder="1" applyAlignment="1">
      <alignment horizontal="left" vertical="center"/>
    </xf>
    <xf numFmtId="0" fontId="9" fillId="0" borderId="4" xfId="0" applyFont="1" applyBorder="1" applyAlignment="1">
      <alignment vertical="center" shrinkToFit="1"/>
    </xf>
    <xf numFmtId="0" fontId="9" fillId="0" borderId="40" xfId="0" applyFont="1" applyBorder="1" applyAlignment="1">
      <alignment vertical="center" shrinkToFit="1"/>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2" xfId="0" applyFont="1" applyBorder="1" applyAlignment="1">
      <alignment vertical="center" wrapText="1"/>
    </xf>
    <xf numFmtId="0" fontId="9" fillId="0" borderId="2" xfId="0" applyFont="1" applyBorder="1" applyAlignment="1">
      <alignment horizontal="center" vertical="center" wrapText="1"/>
    </xf>
    <xf numFmtId="38" fontId="14" fillId="0" borderId="47" xfId="1" applyFont="1" applyBorder="1" applyAlignment="1">
      <alignment horizontal="center" vertical="center"/>
    </xf>
    <xf numFmtId="0" fontId="9" fillId="0" borderId="49" xfId="0" applyFont="1" applyBorder="1" applyAlignment="1">
      <alignment horizontal="right" vertical="center"/>
    </xf>
    <xf numFmtId="0" fontId="9" fillId="0" borderId="2" xfId="0" applyFont="1" applyBorder="1" applyAlignment="1">
      <alignment horizontal="center" vertical="center"/>
    </xf>
    <xf numFmtId="0" fontId="9" fillId="0" borderId="51" xfId="0" applyFont="1" applyBorder="1" applyAlignment="1">
      <alignment horizontal="right" vertical="center"/>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54" xfId="0" applyFont="1" applyBorder="1" applyAlignment="1">
      <alignment horizontal="center" vertical="center" wrapText="1"/>
    </xf>
    <xf numFmtId="177" fontId="12" fillId="2" borderId="56" xfId="0" applyNumberFormat="1" applyFont="1" applyFill="1" applyBorder="1" applyAlignment="1">
      <alignment horizontal="center" vertical="center"/>
    </xf>
    <xf numFmtId="177" fontId="12" fillId="2" borderId="40" xfId="0" applyNumberFormat="1" applyFont="1" applyFill="1" applyBorder="1" applyAlignment="1">
      <alignment horizontal="center" vertical="center"/>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39" xfId="0" applyFont="1" applyBorder="1" applyAlignment="1">
      <alignment horizontal="center" vertical="center" wrapText="1"/>
    </xf>
    <xf numFmtId="177" fontId="12" fillId="2" borderId="59" xfId="0" applyNumberFormat="1" applyFont="1" applyFill="1" applyBorder="1" applyAlignment="1">
      <alignment horizontal="center" vertical="center"/>
    </xf>
    <xf numFmtId="177" fontId="12" fillId="2" borderId="60" xfId="0" applyNumberFormat="1" applyFont="1" applyFill="1" applyBorder="1" applyAlignment="1">
      <alignment horizontal="center" vertical="center"/>
    </xf>
    <xf numFmtId="177" fontId="12" fillId="2" borderId="61" xfId="0" applyNumberFormat="1" applyFont="1" applyFill="1" applyBorder="1" applyAlignment="1">
      <alignment horizontal="center" vertical="center"/>
    </xf>
    <xf numFmtId="177" fontId="13" fillId="0" borderId="54" xfId="0" applyNumberFormat="1" applyFont="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13" fillId="0" borderId="0" xfId="0" applyFont="1" applyAlignment="1">
      <alignment horizontal="left" vertical="top" wrapText="1"/>
    </xf>
    <xf numFmtId="0" fontId="25" fillId="0" borderId="0" xfId="0" applyFont="1" applyAlignment="1">
      <alignment horizontal="center" vertical="center" shrinkToFit="1"/>
    </xf>
    <xf numFmtId="0" fontId="15" fillId="0" borderId="0" xfId="0" applyFont="1" applyAlignment="1">
      <alignment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10" fillId="0" borderId="0" xfId="0" applyFont="1" applyAlignment="1">
      <alignment horizontal="right" vertical="center"/>
    </xf>
    <xf numFmtId="0" fontId="0" fillId="0" borderId="5" xfId="0"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26" fillId="0" borderId="0" xfId="0" applyFont="1">
      <alignment vertical="center"/>
    </xf>
    <xf numFmtId="177" fontId="15" fillId="0" borderId="30" xfId="0" applyNumberFormat="1" applyFont="1" applyBorder="1" applyAlignment="1">
      <alignment horizontal="left" vertical="top" wrapText="1"/>
    </xf>
    <xf numFmtId="177" fontId="15" fillId="0" borderId="31" xfId="0" applyNumberFormat="1" applyFont="1" applyBorder="1" applyAlignment="1">
      <alignment horizontal="left" vertical="top" wrapText="1"/>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184" fontId="0" fillId="2" borderId="5" xfId="0" applyNumberFormat="1" applyFill="1" applyBorder="1" applyAlignment="1">
      <alignment horizontal="center" vertical="center"/>
    </xf>
    <xf numFmtId="184" fontId="0" fillId="2" borderId="13" xfId="0" applyNumberFormat="1" applyFill="1" applyBorder="1" applyAlignment="1">
      <alignment horizontal="center" vertical="center"/>
    </xf>
    <xf numFmtId="0" fontId="10" fillId="2" borderId="0" xfId="0" applyFont="1" applyFill="1" applyAlignment="1">
      <alignment horizontal="left" vertical="center"/>
    </xf>
    <xf numFmtId="49" fontId="10" fillId="2" borderId="0" xfId="0" applyNumberFormat="1" applyFont="1" applyFill="1" applyAlignment="1">
      <alignment horizontal="left" vertical="center"/>
    </xf>
    <xf numFmtId="0" fontId="7" fillId="0" borderId="0" xfId="0" applyFont="1" applyAlignment="1">
      <alignment horizontal="left" vertical="center"/>
    </xf>
    <xf numFmtId="0" fontId="1" fillId="0" borderId="0" xfId="0" quotePrefix="1" applyFont="1" applyAlignment="1">
      <alignment horizontal="left" vertical="center"/>
    </xf>
    <xf numFmtId="0" fontId="1" fillId="0" borderId="0" xfId="0" quotePrefix="1" applyFont="1">
      <alignment vertical="center"/>
    </xf>
    <xf numFmtId="0" fontId="0" fillId="0" borderId="0" xfId="0" quotePrefix="1">
      <alignment vertical="center"/>
    </xf>
    <xf numFmtId="0" fontId="0" fillId="0" borderId="0" xfId="0" applyAlignment="1">
      <alignment horizontal="left" vertical="center"/>
    </xf>
    <xf numFmtId="0" fontId="0" fillId="0" borderId="0" xfId="0" quotePrefix="1" applyAlignment="1">
      <alignment horizontal="left" vertical="center"/>
    </xf>
    <xf numFmtId="0" fontId="0" fillId="2" borderId="8" xfId="0" applyFill="1" applyBorder="1" applyAlignment="1">
      <alignment horizontal="left" vertical="center"/>
    </xf>
    <xf numFmtId="0" fontId="0" fillId="2" borderId="5" xfId="0" quotePrefix="1" applyFill="1" applyBorder="1" applyAlignment="1">
      <alignment horizontal="center" vertical="center"/>
    </xf>
    <xf numFmtId="0" fontId="25" fillId="0" borderId="0" xfId="0" applyFont="1">
      <alignment vertical="center"/>
    </xf>
    <xf numFmtId="0" fontId="25" fillId="0" borderId="0" xfId="0" applyFont="1" applyAlignment="1">
      <alignment vertical="center" shrinkToFit="1"/>
    </xf>
    <xf numFmtId="0" fontId="25" fillId="0" borderId="0" xfId="0" applyFont="1" applyAlignment="1">
      <alignment horizontal="left" vertical="center" indent="1"/>
    </xf>
    <xf numFmtId="177" fontId="12" fillId="2" borderId="55" xfId="0" applyNumberFormat="1" applyFont="1" applyFill="1" applyBorder="1" applyAlignment="1">
      <alignment horizontal="center" vertical="center"/>
    </xf>
    <xf numFmtId="184" fontId="0" fillId="7" borderId="35" xfId="0" applyNumberFormat="1" applyFill="1" applyBorder="1" applyAlignment="1">
      <alignment horizontal="center" vertical="center"/>
    </xf>
    <xf numFmtId="38" fontId="9" fillId="0" borderId="4" xfId="1" applyFont="1" applyBorder="1" applyAlignment="1">
      <alignment vertical="center" wrapText="1"/>
    </xf>
    <xf numFmtId="0" fontId="1" fillId="0" borderId="0" xfId="0" applyFont="1" applyProtection="1">
      <alignment vertical="center"/>
      <protection locked="0"/>
    </xf>
    <xf numFmtId="0" fontId="1" fillId="0" borderId="0" xfId="0" applyFont="1" applyAlignment="1" applyProtection="1">
      <alignment horizontal="left" vertical="center" indent="1"/>
      <protection locked="0"/>
    </xf>
    <xf numFmtId="0" fontId="1" fillId="0" borderId="0" xfId="0" applyFont="1" applyAlignment="1" applyProtection="1">
      <alignment horizontal="center" vertical="center"/>
      <protection locked="0"/>
    </xf>
    <xf numFmtId="0" fontId="10" fillId="0" borderId="0" xfId="0" applyFont="1" applyAlignment="1" applyProtection="1">
      <alignment horizontal="left" vertical="center"/>
      <protection locked="0"/>
    </xf>
    <xf numFmtId="0" fontId="26" fillId="0" borderId="0" xfId="0" applyFont="1" applyProtection="1">
      <alignment vertical="center"/>
      <protection locked="0"/>
    </xf>
    <xf numFmtId="0" fontId="0" fillId="0" borderId="5" xfId="0"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5" xfId="0" applyFont="1" applyBorder="1" applyAlignment="1" applyProtection="1">
      <alignment horizontal="left" vertical="center" wrapText="1"/>
      <protection locked="0"/>
    </xf>
    <xf numFmtId="0" fontId="0" fillId="0" borderId="0" xfId="0" applyAlignment="1" applyProtection="1">
      <alignment horizontal="left" vertical="center" inden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10" fillId="0" borderId="0" xfId="0" quotePrefix="1" applyFont="1" applyAlignment="1" applyProtection="1">
      <alignment horizontal="left" vertical="center"/>
      <protection locked="0"/>
    </xf>
    <xf numFmtId="0" fontId="0" fillId="0" borderId="5" xfId="0" applyBorder="1" applyAlignment="1" applyProtection="1">
      <alignment horizontal="left" vertical="center" wrapText="1"/>
      <protection locked="0"/>
    </xf>
    <xf numFmtId="0" fontId="15" fillId="0" borderId="0" xfId="0" applyFont="1" applyAlignment="1" applyProtection="1">
      <alignment vertical="center" wrapText="1"/>
      <protection locked="0"/>
    </xf>
    <xf numFmtId="0" fontId="0" fillId="0" borderId="9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Protection="1">
      <alignment vertical="center"/>
      <protection locked="0"/>
    </xf>
    <xf numFmtId="0" fontId="11" fillId="0" borderId="5" xfId="0" applyFont="1" applyBorder="1" applyAlignment="1" applyProtection="1">
      <alignment vertical="center" wrapText="1"/>
      <protection locked="0"/>
    </xf>
    <xf numFmtId="0" fontId="20" fillId="0" borderId="35"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0" fillId="0" borderId="5" xfId="0" applyBorder="1" applyAlignment="1" applyProtection="1">
      <alignment vertical="center" wrapText="1"/>
      <protection locked="0"/>
    </xf>
    <xf numFmtId="0" fontId="12" fillId="0" borderId="83" xfId="0" applyFont="1" applyBorder="1" applyProtection="1">
      <alignment vertical="center"/>
      <protection locked="0"/>
    </xf>
    <xf numFmtId="0" fontId="12" fillId="0" borderId="93" xfId="0" applyFont="1" applyBorder="1" applyProtection="1">
      <alignment vertical="center"/>
      <protection locked="0"/>
    </xf>
    <xf numFmtId="0" fontId="12" fillId="7" borderId="129" xfId="0" applyFont="1" applyFill="1" applyBorder="1" applyAlignment="1" applyProtection="1">
      <alignment horizontal="center" vertical="center" wrapText="1"/>
      <protection locked="0"/>
    </xf>
    <xf numFmtId="0" fontId="30" fillId="0" borderId="129" xfId="0" applyFont="1" applyBorder="1" applyAlignment="1" applyProtection="1">
      <alignment horizontal="center" vertical="center"/>
      <protection locked="0"/>
    </xf>
    <xf numFmtId="0" fontId="12" fillId="0" borderId="130" xfId="0" applyFont="1" applyBorder="1" applyAlignment="1" applyProtection="1">
      <alignment horizontal="center" vertical="center"/>
      <protection locked="0"/>
    </xf>
    <xf numFmtId="0" fontId="12" fillId="0" borderId="37" xfId="0" applyFont="1" applyBorder="1" applyProtection="1">
      <alignment vertical="center"/>
      <protection locked="0"/>
    </xf>
    <xf numFmtId="0" fontId="12" fillId="0" borderId="1" xfId="0" applyFont="1" applyBorder="1" applyProtection="1">
      <alignment vertical="center"/>
      <protection locked="0"/>
    </xf>
    <xf numFmtId="0" fontId="12" fillId="7" borderId="13" xfId="0" applyFont="1" applyFill="1" applyBorder="1" applyAlignment="1" applyProtection="1">
      <alignment horizontal="center" vertical="center" wrapText="1"/>
      <protection locked="0"/>
    </xf>
    <xf numFmtId="186" fontId="12" fillId="0" borderId="13" xfId="0" applyNumberFormat="1"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8" xfId="0" applyFont="1" applyBorder="1" applyAlignment="1" applyProtection="1">
      <alignment horizontal="left" vertical="center" wrapText="1"/>
      <protection locked="0"/>
    </xf>
    <xf numFmtId="0" fontId="12" fillId="0" borderId="9" xfId="0" applyFont="1" applyBorder="1" applyAlignment="1" applyProtection="1">
      <alignment horizontal="center" vertical="center"/>
      <protection locked="0"/>
    </xf>
    <xf numFmtId="184" fontId="12" fillId="7" borderId="5" xfId="0" applyNumberFormat="1" applyFont="1" applyFill="1" applyBorder="1" applyAlignment="1" applyProtection="1">
      <alignment horizontal="center" vertical="center"/>
      <protection locked="0"/>
    </xf>
    <xf numFmtId="188" fontId="12" fillId="0" borderId="13" xfId="0" applyNumberFormat="1"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1" fontId="12" fillId="7" borderId="5" xfId="0" quotePrefix="1" applyNumberFormat="1" applyFont="1" applyFill="1" applyBorder="1" applyAlignment="1" applyProtection="1">
      <alignment horizontal="center" vertical="center"/>
      <protection locked="0"/>
    </xf>
    <xf numFmtId="187" fontId="12" fillId="0" borderId="13" xfId="0" applyNumberFormat="1"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12" fillId="7" borderId="5" xfId="0" applyFont="1" applyFill="1" applyBorder="1" applyAlignment="1" applyProtection="1">
      <alignment horizontal="center" vertical="center" shrinkToFit="1"/>
      <protection locked="0"/>
    </xf>
    <xf numFmtId="0" fontId="25" fillId="0" borderId="0" xfId="0" applyFont="1" applyAlignment="1" applyProtection="1">
      <alignment horizontal="center" vertical="center"/>
      <protection locked="0"/>
    </xf>
    <xf numFmtId="0" fontId="12" fillId="7" borderId="5" xfId="0" applyFont="1" applyFill="1" applyBorder="1" applyAlignment="1" applyProtection="1">
      <alignment horizontal="center" vertical="center"/>
      <protection locked="0"/>
    </xf>
    <xf numFmtId="1" fontId="12" fillId="7" borderId="5" xfId="0" applyNumberFormat="1" applyFont="1" applyFill="1" applyBorder="1" applyAlignment="1" applyProtection="1">
      <alignment horizontal="center" vertical="center"/>
      <protection locked="0"/>
    </xf>
    <xf numFmtId="184" fontId="12" fillId="0" borderId="32" xfId="0" applyNumberFormat="1" applyFont="1" applyBorder="1" applyAlignment="1" applyProtection="1">
      <alignment horizontal="center" vertical="center"/>
      <protection locked="0"/>
    </xf>
    <xf numFmtId="38" fontId="12" fillId="7" borderId="5" xfId="1" applyFont="1" applyFill="1" applyBorder="1" applyAlignment="1" applyProtection="1">
      <alignment horizontal="center" vertical="center"/>
      <protection locked="0"/>
    </xf>
    <xf numFmtId="189" fontId="12" fillId="0" borderId="13" xfId="1" applyNumberFormat="1" applyFont="1" applyBorder="1" applyAlignment="1" applyProtection="1">
      <alignment horizontal="center" vertical="center"/>
      <protection locked="0"/>
    </xf>
    <xf numFmtId="38" fontId="12" fillId="0" borderId="32" xfId="1" applyFont="1" applyBorder="1" applyAlignment="1" applyProtection="1">
      <alignment horizontal="center" vertical="center"/>
      <protection locked="0"/>
    </xf>
    <xf numFmtId="38" fontId="0" fillId="0" borderId="0" xfId="1" applyFont="1" applyBorder="1" applyAlignment="1" applyProtection="1">
      <alignment horizontal="center" vertical="center"/>
      <protection locked="0"/>
    </xf>
    <xf numFmtId="9" fontId="12" fillId="7" borderId="5" xfId="1" applyNumberFormat="1" applyFont="1" applyFill="1" applyBorder="1" applyAlignment="1" applyProtection="1">
      <alignment horizontal="center" vertical="center"/>
      <protection locked="0"/>
    </xf>
    <xf numFmtId="9" fontId="12" fillId="7" borderId="13" xfId="2" applyFont="1" applyFill="1" applyBorder="1" applyAlignment="1" applyProtection="1">
      <alignment horizontal="center" vertical="center"/>
      <protection locked="0"/>
    </xf>
    <xf numFmtId="9" fontId="12" fillId="0" borderId="32" xfId="1" applyNumberFormat="1" applyFont="1" applyBorder="1" applyAlignment="1" applyProtection="1">
      <alignment horizontal="center" vertical="center"/>
      <protection locked="0"/>
    </xf>
    <xf numFmtId="0" fontId="12" fillId="0" borderId="8" xfId="0" applyFont="1" applyBorder="1" applyAlignment="1" applyProtection="1">
      <alignment horizontal="left" vertical="center" wrapText="1" shrinkToFit="1"/>
      <protection locked="0"/>
    </xf>
    <xf numFmtId="189" fontId="12" fillId="8" borderId="5" xfId="1" applyNumberFormat="1" applyFont="1" applyFill="1" applyBorder="1" applyAlignment="1" applyProtection="1">
      <alignment horizontal="center" vertical="center"/>
      <protection locked="0"/>
    </xf>
    <xf numFmtId="38" fontId="12" fillId="8" borderId="13" xfId="0" applyNumberFormat="1" applyFont="1" applyFill="1" applyBorder="1" applyAlignment="1" applyProtection="1">
      <alignment horizontal="center" vertical="center"/>
      <protection locked="0"/>
    </xf>
    <xf numFmtId="189" fontId="12" fillId="0" borderId="32" xfId="1" applyNumberFormat="1" applyFont="1" applyFill="1" applyBorder="1" applyAlignment="1" applyProtection="1">
      <alignment horizontal="center" vertical="center"/>
      <protection locked="0"/>
    </xf>
    <xf numFmtId="9" fontId="0" fillId="0" borderId="0" xfId="1" applyNumberFormat="1" applyFont="1" applyBorder="1" applyAlignment="1" applyProtection="1">
      <alignment horizontal="center" vertical="center"/>
      <protection locked="0"/>
    </xf>
    <xf numFmtId="185" fontId="12" fillId="7" borderId="5" xfId="1" applyNumberFormat="1" applyFont="1" applyFill="1" applyBorder="1" applyAlignment="1" applyProtection="1">
      <alignment horizontal="center" vertical="center"/>
      <protection locked="0"/>
    </xf>
    <xf numFmtId="185" fontId="12" fillId="0" borderId="32" xfId="1" applyNumberFormat="1" applyFont="1" applyBorder="1" applyAlignment="1" applyProtection="1">
      <alignment horizontal="center" vertical="center"/>
      <protection locked="0"/>
    </xf>
    <xf numFmtId="0" fontId="12" fillId="0" borderId="46" xfId="0" applyFont="1" applyBorder="1" applyAlignment="1" applyProtection="1">
      <alignment horizontal="left" vertical="center"/>
      <protection locked="0"/>
    </xf>
    <xf numFmtId="0" fontId="12" fillId="0" borderId="48" xfId="0" applyFont="1" applyBorder="1" applyAlignment="1" applyProtection="1">
      <alignment horizontal="center" vertical="center"/>
      <protection locked="0"/>
    </xf>
    <xf numFmtId="183" fontId="12" fillId="8" borderId="2" xfId="0" applyNumberFormat="1" applyFont="1" applyFill="1" applyBorder="1" applyAlignment="1" applyProtection="1">
      <alignment horizontal="center" vertical="center"/>
      <protection locked="0"/>
    </xf>
    <xf numFmtId="0" fontId="12" fillId="8" borderId="13" xfId="0" applyFont="1" applyFill="1" applyBorder="1" applyAlignment="1" applyProtection="1">
      <alignment horizontal="center" vertical="center"/>
      <protection locked="0"/>
    </xf>
    <xf numFmtId="183" fontId="12" fillId="0" borderId="39" xfId="0" applyNumberFormat="1" applyFont="1" applyBorder="1" applyAlignment="1" applyProtection="1">
      <alignment horizontal="center" vertical="center"/>
      <protection locked="0"/>
    </xf>
    <xf numFmtId="0" fontId="0" fillId="0" borderId="5" xfId="0" applyBorder="1" applyAlignment="1" applyProtection="1">
      <alignment horizontal="left" vertical="center" shrinkToFit="1"/>
      <protection locked="0"/>
    </xf>
    <xf numFmtId="0" fontId="12" fillId="9" borderId="8" xfId="0" applyFont="1" applyFill="1" applyBorder="1" applyAlignment="1" applyProtection="1">
      <alignment horizontal="left" vertical="center" wrapText="1"/>
      <protection locked="0"/>
    </xf>
    <xf numFmtId="0" fontId="12" fillId="9" borderId="9" xfId="0" applyFont="1" applyFill="1" applyBorder="1" applyAlignment="1" applyProtection="1">
      <alignment horizontal="center" vertical="center"/>
      <protection locked="0"/>
    </xf>
    <xf numFmtId="190" fontId="12" fillId="9" borderId="5" xfId="0" applyNumberFormat="1" applyFont="1" applyFill="1" applyBorder="1" applyAlignment="1" applyProtection="1">
      <alignment horizontal="center" vertical="center"/>
      <protection locked="0"/>
    </xf>
    <xf numFmtId="178" fontId="12" fillId="9" borderId="5" xfId="0" applyNumberFormat="1" applyFont="1" applyFill="1" applyBorder="1" applyAlignment="1" applyProtection="1">
      <alignment horizontal="center" vertical="center"/>
      <protection locked="0"/>
    </xf>
    <xf numFmtId="189" fontId="12" fillId="9" borderId="32" xfId="0" applyNumberFormat="1" applyFont="1" applyFill="1" applyBorder="1" applyAlignment="1" applyProtection="1">
      <alignment horizontal="center" vertical="center"/>
      <protection locked="0"/>
    </xf>
    <xf numFmtId="183" fontId="25" fillId="0" borderId="0" xfId="0" applyNumberFormat="1" applyFont="1" applyAlignment="1" applyProtection="1">
      <alignment horizontal="center" vertical="center"/>
      <protection locked="0"/>
    </xf>
    <xf numFmtId="38" fontId="12" fillId="0" borderId="13" xfId="1" applyFont="1" applyBorder="1" applyAlignment="1" applyProtection="1">
      <alignment horizontal="center" vertical="center"/>
      <protection locked="0"/>
    </xf>
    <xf numFmtId="178" fontId="0" fillId="0" borderId="0" xfId="0" applyNumberFormat="1" applyAlignment="1" applyProtection="1">
      <alignment horizontal="center" vertical="center"/>
      <protection locked="0"/>
    </xf>
    <xf numFmtId="190" fontId="12" fillId="8" borderId="5" xfId="1" applyNumberFormat="1" applyFont="1" applyFill="1" applyBorder="1" applyAlignment="1" applyProtection="1">
      <alignment horizontal="center" vertical="center"/>
      <protection locked="0"/>
    </xf>
    <xf numFmtId="38" fontId="12" fillId="8" borderId="5" xfId="1" applyFont="1" applyFill="1" applyBorder="1" applyAlignment="1" applyProtection="1">
      <alignment horizontal="center" vertical="center"/>
      <protection locked="0"/>
    </xf>
    <xf numFmtId="179" fontId="12" fillId="7" borderId="5" xfId="1" applyNumberFormat="1" applyFont="1" applyFill="1" applyBorder="1" applyAlignment="1" applyProtection="1">
      <alignment horizontal="center" vertical="center"/>
      <protection locked="0"/>
    </xf>
    <xf numFmtId="179" fontId="12" fillId="0" borderId="5" xfId="1" applyNumberFormat="1" applyFont="1" applyFill="1" applyBorder="1" applyAlignment="1" applyProtection="1">
      <alignment horizontal="center" vertical="center"/>
      <protection locked="0"/>
    </xf>
    <xf numFmtId="179" fontId="12" fillId="0" borderId="32" xfId="1" applyNumberFormat="1" applyFont="1" applyFill="1" applyBorder="1" applyAlignment="1" applyProtection="1">
      <alignment horizontal="center" vertical="center"/>
      <protection locked="0"/>
    </xf>
    <xf numFmtId="38" fontId="12" fillId="8" borderId="13" xfId="1" applyFont="1" applyFill="1" applyBorder="1" applyAlignment="1" applyProtection="1">
      <alignment horizontal="center" vertical="center"/>
      <protection locked="0"/>
    </xf>
    <xf numFmtId="38" fontId="12" fillId="0" borderId="32" xfId="1" applyFont="1" applyFill="1" applyBorder="1" applyAlignment="1" applyProtection="1">
      <alignment horizontal="center" vertical="center"/>
      <protection locked="0"/>
    </xf>
    <xf numFmtId="0" fontId="12" fillId="9" borderId="33" xfId="0" applyFont="1" applyFill="1" applyBorder="1" applyAlignment="1" applyProtection="1">
      <alignment horizontal="left" vertical="center" wrapText="1"/>
      <protection locked="0"/>
    </xf>
    <xf numFmtId="0" fontId="12" fillId="9" borderId="34" xfId="0" applyFont="1" applyFill="1" applyBorder="1" applyAlignment="1" applyProtection="1">
      <alignment horizontal="center" vertical="center"/>
      <protection locked="0"/>
    </xf>
    <xf numFmtId="184" fontId="12" fillId="9" borderId="35" xfId="0" applyNumberFormat="1" applyFont="1" applyFill="1" applyBorder="1" applyAlignment="1" applyProtection="1">
      <alignment horizontal="center" vertical="center"/>
      <protection locked="0"/>
    </xf>
    <xf numFmtId="0" fontId="12" fillId="9" borderId="35" xfId="0" applyFont="1" applyFill="1" applyBorder="1" applyAlignment="1" applyProtection="1">
      <alignment horizontal="center" vertical="center"/>
      <protection locked="0"/>
    </xf>
    <xf numFmtId="190" fontId="12" fillId="9" borderId="36" xfId="0" applyNumberFormat="1" applyFont="1" applyFill="1" applyBorder="1" applyAlignment="1" applyProtection="1">
      <alignment horizontal="center" vertical="center"/>
      <protection locked="0"/>
    </xf>
    <xf numFmtId="179" fontId="0" fillId="0" borderId="0" xfId="1" applyNumberFormat="1" applyFont="1" applyBorder="1" applyAlignment="1" applyProtection="1">
      <alignment horizontal="center" vertical="center"/>
      <protection locked="0"/>
    </xf>
    <xf numFmtId="0" fontId="12" fillId="0" borderId="0" xfId="0" applyFont="1" applyProtection="1">
      <alignment vertical="center"/>
      <protection locked="0"/>
    </xf>
    <xf numFmtId="0" fontId="12" fillId="0" borderId="10" xfId="0" applyFont="1" applyBorder="1" applyAlignment="1" applyProtection="1">
      <alignment horizontal="left" vertical="center"/>
      <protection locked="0"/>
    </xf>
    <xf numFmtId="0" fontId="13" fillId="0" borderId="52"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13" fillId="0" borderId="54" xfId="0" applyFont="1" applyBorder="1" applyAlignment="1" applyProtection="1">
      <alignment horizontal="center" vertical="center" wrapText="1"/>
      <protection locked="0"/>
    </xf>
    <xf numFmtId="177" fontId="12" fillId="8" borderId="55" xfId="0" applyNumberFormat="1" applyFont="1" applyFill="1" applyBorder="1" applyAlignment="1" applyProtection="1">
      <alignment horizontal="center" vertical="center"/>
      <protection locked="0"/>
    </xf>
    <xf numFmtId="184" fontId="12" fillId="8" borderId="56" xfId="0" applyNumberFormat="1" applyFont="1" applyFill="1" applyBorder="1" applyAlignment="1" applyProtection="1">
      <alignment horizontal="center" vertical="center"/>
      <protection locked="0"/>
    </xf>
    <xf numFmtId="177" fontId="12" fillId="8" borderId="40" xfId="0" applyNumberFormat="1" applyFont="1" applyFill="1" applyBorder="1" applyAlignment="1" applyProtection="1">
      <alignment horizontal="center" vertical="center"/>
      <protection locked="0"/>
    </xf>
    <xf numFmtId="0" fontId="13" fillId="0" borderId="57" xfId="0" applyFont="1" applyBorder="1" applyAlignment="1" applyProtection="1">
      <alignment horizontal="center" vertical="center" wrapText="1"/>
      <protection locked="0"/>
    </xf>
    <xf numFmtId="0" fontId="13" fillId="0" borderId="58" xfId="0" applyFont="1" applyBorder="1" applyAlignment="1" applyProtection="1">
      <alignment horizontal="center" vertical="center" wrapText="1"/>
      <protection locked="0"/>
    </xf>
    <xf numFmtId="0" fontId="13" fillId="0" borderId="39" xfId="0" applyFont="1" applyBorder="1" applyAlignment="1" applyProtection="1">
      <alignment horizontal="center" vertical="center" wrapText="1"/>
      <protection locked="0"/>
    </xf>
    <xf numFmtId="177" fontId="12" fillId="8" borderId="59" xfId="0" applyNumberFormat="1" applyFont="1" applyFill="1" applyBorder="1" applyAlignment="1" applyProtection="1">
      <alignment horizontal="center" vertical="center"/>
      <protection locked="0"/>
    </xf>
    <xf numFmtId="177" fontId="12" fillId="8" borderId="60" xfId="0" applyNumberFormat="1" applyFont="1" applyFill="1" applyBorder="1" applyAlignment="1" applyProtection="1">
      <alignment horizontal="center" vertical="center"/>
      <protection locked="0"/>
    </xf>
    <xf numFmtId="177" fontId="12" fillId="8" borderId="61" xfId="0" applyNumberFormat="1" applyFont="1" applyFill="1" applyBorder="1" applyAlignment="1" applyProtection="1">
      <alignment horizontal="center" vertical="center"/>
      <protection locked="0"/>
    </xf>
    <xf numFmtId="177" fontId="13" fillId="0" borderId="54" xfId="0" applyNumberFormat="1" applyFont="1" applyBorder="1" applyAlignment="1" applyProtection="1">
      <alignment horizontal="center" vertical="center"/>
      <protection locked="0"/>
    </xf>
    <xf numFmtId="177" fontId="15" fillId="0" borderId="30" xfId="0" applyNumberFormat="1" applyFont="1" applyBorder="1" applyAlignment="1" applyProtection="1">
      <alignment horizontal="left" vertical="top" wrapText="1"/>
      <protection locked="0"/>
    </xf>
    <xf numFmtId="177" fontId="15" fillId="0" borderId="31" xfId="0" applyNumberFormat="1" applyFont="1" applyBorder="1" applyAlignment="1" applyProtection="1">
      <alignment horizontal="left" vertical="top" wrapText="1"/>
      <protection locked="0"/>
    </xf>
    <xf numFmtId="0" fontId="12" fillId="0" borderId="0" xfId="0" applyFont="1" applyAlignment="1" applyProtection="1">
      <alignment horizontal="left" vertical="center" indent="1"/>
      <protection locked="0"/>
    </xf>
    <xf numFmtId="0" fontId="13" fillId="0" borderId="0" xfId="0" applyFont="1" applyAlignment="1" applyProtection="1">
      <alignment horizontal="left" vertical="top" wrapText="1"/>
      <protection locked="0"/>
    </xf>
    <xf numFmtId="0" fontId="7" fillId="0" borderId="0" xfId="0" applyFont="1" applyAlignment="1" applyProtection="1">
      <alignment horizontal="left" vertical="center" indent="1"/>
      <protection locked="0"/>
    </xf>
    <xf numFmtId="0" fontId="7"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7" xfId="0" applyFont="1" applyBorder="1" applyProtection="1">
      <alignment vertical="center"/>
      <protection locked="0"/>
    </xf>
    <xf numFmtId="0" fontId="1" fillId="0" borderId="19" xfId="0" applyFont="1" applyBorder="1" applyProtection="1">
      <alignment vertical="center"/>
      <protection locked="0"/>
    </xf>
    <xf numFmtId="0" fontId="1" fillId="0" borderId="19" xfId="0" applyFont="1" applyBorder="1" applyAlignment="1" applyProtection="1">
      <alignment horizontal="left" vertical="center"/>
      <protection locked="0"/>
    </xf>
    <xf numFmtId="0" fontId="1" fillId="0" borderId="20" xfId="0" quotePrefix="1"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29" fillId="0" borderId="64" xfId="0" quotePrefix="1" applyFont="1" applyBorder="1" applyAlignment="1" applyProtection="1">
      <alignment vertical="center" shrinkToFit="1"/>
      <protection locked="0"/>
    </xf>
    <xf numFmtId="0" fontId="29" fillId="0" borderId="65" xfId="0" applyFont="1" applyBorder="1" applyAlignment="1" applyProtection="1">
      <alignment horizontal="left" vertical="center"/>
      <protection locked="0"/>
    </xf>
    <xf numFmtId="0" fontId="1" fillId="0" borderId="20" xfId="0" quotePrefix="1" applyFont="1" applyBorder="1" applyProtection="1">
      <alignment vertical="center"/>
      <protection locked="0"/>
    </xf>
    <xf numFmtId="0" fontId="1" fillId="0" borderId="22" xfId="0" applyFont="1" applyBorder="1" applyAlignment="1" applyProtection="1">
      <alignment horizontal="left" vertical="center"/>
      <protection locked="0"/>
    </xf>
    <xf numFmtId="0" fontId="29" fillId="0" borderId="64" xfId="0" quotePrefix="1" applyFont="1" applyBorder="1" applyProtection="1">
      <alignment vertical="center"/>
      <protection locked="0"/>
    </xf>
    <xf numFmtId="0" fontId="29" fillId="0" borderId="20" xfId="0" quotePrefix="1" applyFont="1" applyBorder="1" applyAlignment="1" applyProtection="1">
      <alignment horizontal="left" vertical="center"/>
      <protection locked="0"/>
    </xf>
    <xf numFmtId="0" fontId="18" fillId="0" borderId="0" xfId="0" applyFont="1" applyAlignment="1" applyProtection="1">
      <alignment vertical="center" wrapText="1"/>
      <protection locked="0"/>
    </xf>
    <xf numFmtId="182" fontId="18" fillId="0" borderId="0" xfId="0" applyNumberFormat="1" applyFont="1" applyAlignment="1" applyProtection="1">
      <alignment horizontal="right" vertical="center" wrapText="1"/>
      <protection locked="0"/>
    </xf>
    <xf numFmtId="0" fontId="1" fillId="0" borderId="20" xfId="0" applyFont="1" applyBorder="1" applyAlignment="1" applyProtection="1">
      <alignment horizontal="left" vertical="center"/>
      <protection locked="0"/>
    </xf>
    <xf numFmtId="0" fontId="29" fillId="0" borderId="20" xfId="0" quotePrefix="1" applyFont="1" applyBorder="1" applyProtection="1">
      <alignment vertical="center"/>
      <protection locked="0"/>
    </xf>
    <xf numFmtId="0" fontId="29" fillId="0" borderId="22" xfId="0" applyFont="1" applyBorder="1" applyAlignment="1" applyProtection="1">
      <alignment horizontal="left" vertical="center"/>
      <protection locked="0"/>
    </xf>
    <xf numFmtId="0" fontId="18" fillId="0" borderId="0" xfId="0" applyFont="1" applyAlignment="1" applyProtection="1">
      <alignment horizontal="right" vertical="center" wrapText="1"/>
      <protection locked="0"/>
    </xf>
    <xf numFmtId="0" fontId="0" fillId="0" borderId="20" xfId="0" quotePrefix="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quotePrefix="1" applyBorder="1" applyProtection="1">
      <alignment vertical="center"/>
      <protection locked="0"/>
    </xf>
    <xf numFmtId="0" fontId="0" fillId="0" borderId="64" xfId="0" quotePrefix="1" applyBorder="1" applyAlignment="1" applyProtection="1">
      <alignment horizontal="left" vertical="center"/>
      <protection locked="0"/>
    </xf>
    <xf numFmtId="0" fontId="0" fillId="0" borderId="66" xfId="0" applyBorder="1" applyAlignment="1" applyProtection="1">
      <alignment horizontal="left" vertical="center"/>
      <protection locked="0"/>
    </xf>
    <xf numFmtId="0" fontId="1" fillId="0" borderId="23" xfId="0" quotePrefix="1" applyFont="1" applyBorder="1" applyAlignment="1" applyProtection="1">
      <alignment horizontal="left" vertical="center"/>
      <protection locked="0"/>
    </xf>
    <xf numFmtId="0" fontId="1" fillId="0" borderId="24" xfId="0" applyFont="1"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1" fillId="0" borderId="23" xfId="0" quotePrefix="1" applyFont="1" applyBorder="1" applyProtection="1">
      <alignment vertical="center"/>
      <protection locked="0"/>
    </xf>
    <xf numFmtId="0" fontId="1" fillId="0" borderId="25" xfId="0" applyFont="1" applyBorder="1" applyProtection="1">
      <alignment vertical="center"/>
      <protection locked="0"/>
    </xf>
    <xf numFmtId="0" fontId="1" fillId="0" borderId="0" xfId="0" applyFont="1" applyAlignment="1" applyProtection="1">
      <alignment horizontal="left" vertical="center"/>
      <protection locked="0"/>
    </xf>
    <xf numFmtId="0" fontId="25" fillId="0" borderId="0" xfId="0" applyFont="1" applyAlignment="1" applyProtection="1">
      <alignment horizontal="center" vertical="center" shrinkToFit="1"/>
      <protection locked="0"/>
    </xf>
    <xf numFmtId="0" fontId="25" fillId="0" borderId="2" xfId="0" applyFont="1" applyBorder="1" applyProtection="1">
      <alignment vertical="center"/>
      <protection locked="0"/>
    </xf>
    <xf numFmtId="0" fontId="25" fillId="0" borderId="2" xfId="0" applyFont="1" applyBorder="1" applyAlignment="1" applyProtection="1">
      <alignment vertical="center" shrinkToFit="1"/>
      <protection locked="0"/>
    </xf>
    <xf numFmtId="0" fontId="25" fillId="0" borderId="3" xfId="0" applyFont="1" applyBorder="1" applyProtection="1">
      <alignment vertical="center"/>
      <protection locked="0"/>
    </xf>
    <xf numFmtId="0" fontId="25" fillId="0" borderId="4" xfId="0" applyFont="1" applyBorder="1" applyAlignment="1" applyProtection="1">
      <alignment horizontal="left" vertical="center" indent="1"/>
      <protection locked="0"/>
    </xf>
    <xf numFmtId="0" fontId="25" fillId="0" borderId="4" xfId="0" applyFont="1" applyBorder="1" applyProtection="1">
      <alignment vertical="center"/>
      <protection locked="0"/>
    </xf>
    <xf numFmtId="0" fontId="0" fillId="0" borderId="0" xfId="0" applyAlignment="1" applyProtection="1">
      <alignment horizontal="center" vertical="center"/>
      <protection hidden="1"/>
    </xf>
    <xf numFmtId="0" fontId="0" fillId="0" borderId="0" xfId="0" applyProtection="1">
      <alignment vertical="center"/>
      <protection hidden="1"/>
    </xf>
    <xf numFmtId="0" fontId="0" fillId="0" borderId="106" xfId="0" applyBorder="1" applyAlignment="1" applyProtection="1">
      <alignment horizontal="center" vertical="center"/>
      <protection hidden="1"/>
    </xf>
    <xf numFmtId="0" fontId="0" fillId="0" borderId="129" xfId="0" applyBorder="1" applyAlignment="1" applyProtection="1">
      <alignment horizontal="center" vertical="center" shrinkToFit="1"/>
      <protection hidden="1"/>
    </xf>
    <xf numFmtId="0" fontId="0" fillId="0" borderId="130"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6" xfId="0" applyBorder="1" applyAlignment="1" applyProtection="1">
      <alignment horizontal="center" vertical="center" shrinkToFit="1"/>
      <protection hidden="1"/>
    </xf>
    <xf numFmtId="0" fontId="0" fillId="0" borderId="33" xfId="0" applyBorder="1" applyAlignment="1" applyProtection="1">
      <alignment horizontal="center" vertical="center"/>
      <protection hidden="1"/>
    </xf>
    <xf numFmtId="0" fontId="0" fillId="0" borderId="35" xfId="0" applyBorder="1" applyAlignment="1" applyProtection="1">
      <alignment horizontal="center" vertical="center" shrinkToFit="1"/>
      <protection hidden="1"/>
    </xf>
    <xf numFmtId="184" fontId="0" fillId="0" borderId="36" xfId="0" applyNumberFormat="1" applyBorder="1" applyAlignment="1" applyProtection="1">
      <alignment horizontal="center" vertical="center"/>
      <protection hidden="1"/>
    </xf>
    <xf numFmtId="184" fontId="0" fillId="0" borderId="9" xfId="0" applyNumberFormat="1" applyBorder="1" applyAlignment="1" applyProtection="1">
      <alignment horizontal="center" vertical="center"/>
      <protection hidden="1"/>
    </xf>
    <xf numFmtId="0" fontId="0" fillId="0" borderId="0" xfId="0" applyAlignment="1" applyProtection="1">
      <alignment horizontal="center" vertical="center" shrinkToFit="1"/>
      <protection hidden="1"/>
    </xf>
    <xf numFmtId="0" fontId="0" fillId="0" borderId="96"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3" xfId="0" applyBorder="1" applyProtection="1">
      <alignment vertical="center"/>
      <protection hidden="1"/>
    </xf>
    <xf numFmtId="0" fontId="0" fillId="0" borderId="34" xfId="0" applyBorder="1" applyAlignment="1" applyProtection="1">
      <alignment horizontal="center" vertical="center"/>
      <protection hidden="1"/>
    </xf>
    <xf numFmtId="0" fontId="0" fillId="0" borderId="28" xfId="0" applyBorder="1" applyProtection="1">
      <alignment vertical="center"/>
      <protection hidden="1"/>
    </xf>
    <xf numFmtId="0" fontId="0" fillId="3"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184" fontId="0" fillId="0" borderId="5" xfId="0" applyNumberForma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184" fontId="0" fillId="0" borderId="5" xfId="0" applyNumberFormat="1" applyBorder="1" applyAlignment="1" applyProtection="1">
      <alignment horizontal="center" vertical="center" wrapText="1" shrinkToFit="1"/>
      <protection hidden="1"/>
    </xf>
    <xf numFmtId="2" fontId="0" fillId="0" borderId="5" xfId="0" applyNumberFormat="1" applyBorder="1" applyAlignment="1" applyProtection="1">
      <alignment horizontal="center" vertical="center" wrapText="1" shrinkToFit="1"/>
      <protection hidden="1"/>
    </xf>
    <xf numFmtId="0" fontId="0" fillId="0" borderId="0" xfId="0" quotePrefix="1" applyAlignment="1" applyProtection="1">
      <alignment horizontal="center" vertical="center"/>
      <protection hidden="1"/>
    </xf>
    <xf numFmtId="2" fontId="0" fillId="0" borderId="35" xfId="0" applyNumberFormat="1" applyBorder="1" applyAlignment="1" applyProtection="1">
      <alignment horizontal="center" vertical="center"/>
      <protection hidden="1"/>
    </xf>
    <xf numFmtId="184" fontId="0" fillId="0" borderId="35" xfId="0" applyNumberForma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13" fillId="0" borderId="0" xfId="0" applyFont="1" applyAlignment="1">
      <alignment horizontal="center" vertical="center"/>
    </xf>
    <xf numFmtId="0" fontId="10" fillId="0" borderId="0" xfId="0" applyFont="1">
      <alignment vertical="center"/>
    </xf>
    <xf numFmtId="0" fontId="35" fillId="0" borderId="0" xfId="0" applyFont="1" applyAlignment="1">
      <alignment horizontal="left" vertical="center"/>
    </xf>
    <xf numFmtId="0" fontId="35" fillId="0" borderId="0" xfId="0" applyFont="1" applyAlignment="1">
      <alignment horizontal="center" vertical="center"/>
    </xf>
    <xf numFmtId="0" fontId="35" fillId="9" borderId="0" xfId="0" applyFont="1" applyFill="1" applyAlignment="1">
      <alignment horizontal="center" vertical="center"/>
    </xf>
    <xf numFmtId="0" fontId="35" fillId="9" borderId="0" xfId="0" applyFont="1" applyFill="1">
      <alignment vertical="center"/>
    </xf>
    <xf numFmtId="0" fontId="10" fillId="9" borderId="0" xfId="0" applyFont="1" applyFill="1" applyAlignment="1">
      <alignment horizontal="center" vertical="center"/>
    </xf>
    <xf numFmtId="0" fontId="35" fillId="0" borderId="0" xfId="0" applyFont="1">
      <alignment vertical="center"/>
    </xf>
    <xf numFmtId="0" fontId="35" fillId="0" borderId="0" xfId="0" applyFont="1" applyAlignment="1">
      <alignment horizontal="center" vertical="center" wrapText="1"/>
    </xf>
    <xf numFmtId="0" fontId="10" fillId="0" borderId="0" xfId="0" applyFont="1" applyAlignment="1">
      <alignment horizontal="center" vertical="center" wrapText="1"/>
    </xf>
    <xf numFmtId="184" fontId="10" fillId="0" borderId="0" xfId="0" applyNumberFormat="1" applyFont="1" applyAlignment="1">
      <alignment horizontal="center" vertical="center"/>
    </xf>
    <xf numFmtId="38" fontId="10" fillId="0" borderId="0" xfId="1" applyFont="1" applyAlignment="1">
      <alignment horizontal="center" vertical="center"/>
    </xf>
    <xf numFmtId="0" fontId="10" fillId="9" borderId="0" xfId="0" applyFont="1" applyFill="1">
      <alignment vertical="center"/>
    </xf>
    <xf numFmtId="0" fontId="35" fillId="8" borderId="5" xfId="2" applyNumberFormat="1" applyFont="1" applyFill="1"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vertical="top"/>
    </xf>
    <xf numFmtId="0" fontId="9" fillId="0" borderId="101" xfId="0" applyFont="1" applyBorder="1" applyAlignment="1">
      <alignment horizontal="center" vertical="center"/>
    </xf>
    <xf numFmtId="0" fontId="9" fillId="0" borderId="49" xfId="0" applyFont="1" applyBorder="1">
      <alignment vertical="center"/>
    </xf>
    <xf numFmtId="0" fontId="38" fillId="0" borderId="0" xfId="0" applyFont="1">
      <alignment vertical="center"/>
    </xf>
    <xf numFmtId="0" fontId="6" fillId="0" borderId="0" xfId="0" applyFont="1" applyAlignment="1">
      <alignment vertical="top"/>
    </xf>
    <xf numFmtId="0" fontId="9" fillId="0" borderId="0" xfId="0" applyFont="1" applyAlignment="1">
      <alignment vertical="top"/>
    </xf>
    <xf numFmtId="0" fontId="17" fillId="0" borderId="15" xfId="0" applyFont="1" applyBorder="1" applyAlignment="1">
      <alignment vertical="top" wrapText="1"/>
    </xf>
    <xf numFmtId="0" fontId="17" fillId="0" borderId="15" xfId="0" applyFont="1" applyBorder="1" applyAlignment="1">
      <alignment horizontal="left" vertical="top" wrapText="1"/>
    </xf>
    <xf numFmtId="0" fontId="17" fillId="0" borderId="15" xfId="0" applyFont="1" applyBorder="1" applyAlignment="1">
      <alignment vertical="top"/>
    </xf>
    <xf numFmtId="0" fontId="38" fillId="0" borderId="15" xfId="0" applyFont="1" applyBorder="1" applyAlignment="1">
      <alignment vertical="top"/>
    </xf>
    <xf numFmtId="0" fontId="38" fillId="0" borderId="15" xfId="0" applyFont="1" applyBorder="1" applyAlignment="1">
      <alignment vertical="top" wrapText="1"/>
    </xf>
    <xf numFmtId="0" fontId="38" fillId="0" borderId="87" xfId="0" applyFont="1" applyBorder="1" applyAlignment="1">
      <alignment vertical="top"/>
    </xf>
    <xf numFmtId="0" fontId="17" fillId="0" borderId="6" xfId="0" applyFont="1" applyBorder="1" applyAlignment="1">
      <alignment horizontal="center" vertical="top" wrapText="1"/>
    </xf>
    <xf numFmtId="0" fontId="17" fillId="0" borderId="86" xfId="0" applyFont="1" applyBorder="1" applyAlignment="1">
      <alignment horizontal="center" vertical="top" wrapText="1"/>
    </xf>
    <xf numFmtId="0" fontId="9" fillId="0" borderId="16" xfId="0" applyFont="1" applyBorder="1">
      <alignment vertical="center"/>
    </xf>
    <xf numFmtId="0" fontId="9" fillId="0" borderId="58" xfId="0" applyFont="1" applyBorder="1" applyAlignment="1">
      <alignment vertical="center" wrapText="1"/>
    </xf>
    <xf numFmtId="0" fontId="9" fillId="0" borderId="105" xfId="0" applyFont="1" applyBorder="1" applyAlignment="1">
      <alignment vertical="center" wrapText="1"/>
    </xf>
    <xf numFmtId="0" fontId="9" fillId="0" borderId="163" xfId="0" applyFont="1" applyBorder="1" applyAlignment="1">
      <alignment vertical="center" wrapText="1"/>
    </xf>
    <xf numFmtId="0" fontId="1" fillId="0" borderId="6" xfId="0" applyFont="1" applyBorder="1">
      <alignment vertical="center"/>
    </xf>
    <xf numFmtId="0" fontId="1" fillId="0" borderId="15" xfId="0" applyFont="1" applyBorder="1">
      <alignment vertical="center"/>
    </xf>
    <xf numFmtId="0" fontId="1" fillId="0" borderId="11" xfId="0" applyFont="1" applyBorder="1" applyAlignment="1">
      <alignment horizontal="center" vertical="center"/>
    </xf>
    <xf numFmtId="0" fontId="1" fillId="0" borderId="169" xfId="0" applyFont="1" applyBorder="1">
      <alignment vertical="center"/>
    </xf>
    <xf numFmtId="0" fontId="1" fillId="0" borderId="169" xfId="0" applyFont="1" applyBorder="1" applyAlignment="1">
      <alignment horizontal="right" vertical="center"/>
    </xf>
    <xf numFmtId="0" fontId="1" fillId="0" borderId="110" xfId="0" applyFont="1" applyBorder="1">
      <alignment vertical="center"/>
    </xf>
    <xf numFmtId="0" fontId="1" fillId="0" borderId="111" xfId="0" applyFont="1" applyBorder="1">
      <alignment vertical="center"/>
    </xf>
    <xf numFmtId="0" fontId="1" fillId="0" borderId="91" xfId="0" applyFont="1" applyBorder="1">
      <alignment vertical="center"/>
    </xf>
    <xf numFmtId="0" fontId="1" fillId="0" borderId="1" xfId="0" applyFont="1" applyBorder="1">
      <alignment vertical="center"/>
    </xf>
    <xf numFmtId="0" fontId="1" fillId="0" borderId="162" xfId="0" applyFont="1" applyBorder="1">
      <alignment vertical="center"/>
    </xf>
    <xf numFmtId="0" fontId="1" fillId="0" borderId="95" xfId="0" applyFont="1" applyBorder="1">
      <alignment vertical="center"/>
    </xf>
    <xf numFmtId="0" fontId="1" fillId="0" borderId="5" xfId="0" applyFont="1" applyBorder="1" applyAlignment="1">
      <alignment horizontal="center" vertical="center"/>
    </xf>
    <xf numFmtId="0" fontId="10" fillId="7" borderId="14" xfId="0" applyFont="1" applyFill="1" applyBorder="1">
      <alignment vertical="center"/>
    </xf>
    <xf numFmtId="0" fontId="10" fillId="10" borderId="14" xfId="0" applyFont="1" applyFill="1" applyBorder="1" applyAlignment="1">
      <alignment horizontal="right" vertical="center"/>
    </xf>
    <xf numFmtId="0" fontId="10" fillId="7" borderId="5" xfId="0" applyFont="1" applyFill="1" applyBorder="1" applyAlignment="1">
      <alignment horizontal="center" vertical="center"/>
    </xf>
    <xf numFmtId="0" fontId="35" fillId="7" borderId="5" xfId="0" applyFont="1" applyFill="1" applyBorder="1" applyAlignment="1">
      <alignment horizontal="center" vertical="center"/>
    </xf>
    <xf numFmtId="0" fontId="35" fillId="0" borderId="7" xfId="0" applyFont="1" applyBorder="1" applyAlignment="1">
      <alignment horizontal="center" vertical="center"/>
    </xf>
    <xf numFmtId="0" fontId="10" fillId="10" borderId="5" xfId="2" applyNumberFormat="1" applyFont="1" applyFill="1" applyBorder="1" applyAlignment="1">
      <alignment horizontal="center" vertical="center"/>
    </xf>
    <xf numFmtId="0" fontId="10" fillId="0" borderId="5" xfId="2" applyNumberFormat="1" applyFont="1" applyBorder="1" applyAlignment="1">
      <alignment horizontal="center" vertical="center"/>
    </xf>
    <xf numFmtId="184" fontId="10" fillId="0" borderId="5" xfId="0" applyNumberFormat="1" applyFont="1" applyBorder="1" applyAlignment="1">
      <alignment horizontal="center" vertical="center"/>
    </xf>
    <xf numFmtId="0" fontId="35" fillId="0" borderId="5" xfId="2" applyNumberFormat="1" applyFont="1" applyBorder="1" applyAlignment="1">
      <alignment horizontal="center" vertical="center"/>
    </xf>
    <xf numFmtId="0" fontId="10" fillId="0" borderId="5" xfId="0" applyFont="1" applyBorder="1" applyAlignment="1">
      <alignment horizontal="center" vertical="center" wrapText="1"/>
    </xf>
    <xf numFmtId="0" fontId="35" fillId="0" borderId="5" xfId="0" applyFont="1" applyBorder="1" applyAlignment="1">
      <alignment horizontal="center" vertical="center"/>
    </xf>
    <xf numFmtId="0" fontId="10" fillId="0" borderId="5" xfId="0" applyFont="1" applyBorder="1" applyAlignment="1">
      <alignment horizontal="center" vertical="center"/>
    </xf>
    <xf numFmtId="0" fontId="9" fillId="14" borderId="168" xfId="0" applyFont="1" applyFill="1" applyBorder="1" applyAlignment="1">
      <alignment horizontal="center" vertical="center"/>
    </xf>
    <xf numFmtId="0" fontId="9" fillId="14" borderId="31" xfId="0" applyFont="1" applyFill="1" applyBorder="1" applyAlignment="1">
      <alignment horizontal="center" vertical="center"/>
    </xf>
    <xf numFmtId="0" fontId="9" fillId="14" borderId="44" xfId="0" applyFont="1" applyFill="1" applyBorder="1" applyAlignment="1">
      <alignment horizontal="center" vertical="center" shrinkToFit="1"/>
    </xf>
    <xf numFmtId="0" fontId="9" fillId="0" borderId="163" xfId="0" applyFont="1" applyBorder="1" applyAlignment="1">
      <alignment horizontal="center" vertical="center" shrinkToFit="1"/>
    </xf>
    <xf numFmtId="0" fontId="9" fillId="0" borderId="163" xfId="0" applyFont="1" applyBorder="1" applyAlignment="1">
      <alignment horizontal="center" vertical="center" wrapText="1" shrinkToFit="1"/>
    </xf>
    <xf numFmtId="0" fontId="43" fillId="0" borderId="0" xfId="3" applyFont="1" applyAlignment="1" applyProtection="1">
      <alignment horizontal="left" vertical="center" wrapText="1" readingOrder="1"/>
      <protection hidden="1"/>
    </xf>
    <xf numFmtId="0" fontId="12" fillId="0" borderId="0" xfId="0" applyFont="1" applyAlignment="1" applyProtection="1">
      <alignment horizontal="center" vertical="center"/>
      <protection locked="0"/>
    </xf>
    <xf numFmtId="0" fontId="12" fillId="0" borderId="0" xfId="0" applyFont="1" applyAlignment="1" applyProtection="1">
      <alignment vertical="top"/>
      <protection locked="0"/>
    </xf>
    <xf numFmtId="0" fontId="12" fillId="0" borderId="0" xfId="0" applyFont="1" applyAlignment="1" applyProtection="1">
      <alignment horizontal="right" vertical="top"/>
      <protection locked="0"/>
    </xf>
    <xf numFmtId="0" fontId="30"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right" vertical="center"/>
      <protection locked="0"/>
    </xf>
    <xf numFmtId="0" fontId="12" fillId="0" borderId="0" xfId="0" applyFont="1" applyAlignment="1" applyProtection="1">
      <alignment vertical="center" wrapText="1"/>
      <protection locked="0"/>
    </xf>
    <xf numFmtId="0" fontId="12" fillId="0" borderId="1" xfId="0" applyFont="1" applyBorder="1" applyAlignment="1" applyProtection="1">
      <alignment vertical="center" shrinkToFi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shrinkToFit="1"/>
      <protection locked="0"/>
    </xf>
    <xf numFmtId="0" fontId="12" fillId="0" borderId="103"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58" xfId="0" applyFont="1" applyBorder="1" applyAlignment="1" applyProtection="1">
      <alignment horizontal="center" vertical="center" shrinkToFit="1"/>
      <protection locked="0"/>
    </xf>
    <xf numFmtId="0" fontId="12" fillId="0" borderId="95" xfId="0" applyFont="1" applyBorder="1" applyAlignment="1" applyProtection="1">
      <alignment horizontal="center" vertical="center" shrinkToFit="1"/>
      <protection locked="0"/>
    </xf>
    <xf numFmtId="0" fontId="12" fillId="0" borderId="6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67" xfId="0" applyFont="1" applyBorder="1" applyAlignment="1" applyProtection="1">
      <alignment horizontal="center" vertical="center"/>
      <protection locked="0"/>
    </xf>
    <xf numFmtId="184" fontId="12" fillId="7" borderId="2" xfId="0" applyNumberFormat="1" applyFont="1" applyFill="1" applyBorder="1" applyAlignment="1" applyProtection="1">
      <alignment horizontal="center" vertical="center"/>
      <protection locked="0"/>
    </xf>
    <xf numFmtId="1" fontId="12" fillId="0" borderId="58" xfId="2" applyNumberFormat="1" applyFont="1" applyBorder="1" applyAlignment="1" applyProtection="1">
      <alignment horizontal="center" vertical="center"/>
      <protection locked="0"/>
    </xf>
    <xf numFmtId="0" fontId="12" fillId="0" borderId="91" xfId="0" applyFont="1" applyBorder="1" applyAlignment="1" applyProtection="1">
      <alignment horizontal="center" vertical="center"/>
      <protection locked="0"/>
    </xf>
    <xf numFmtId="184" fontId="12" fillId="7" borderId="3" xfId="0" applyNumberFormat="1" applyFont="1" applyFill="1" applyBorder="1" applyAlignment="1" applyProtection="1">
      <alignment horizontal="center" vertical="center"/>
      <protection locked="0"/>
    </xf>
    <xf numFmtId="0" fontId="12" fillId="0" borderId="111" xfId="2" applyNumberFormat="1" applyFont="1" applyBorder="1" applyAlignment="1" applyProtection="1">
      <alignment horizontal="center" vertical="center"/>
      <protection locked="0"/>
    </xf>
    <xf numFmtId="0" fontId="12" fillId="0" borderId="76" xfId="0" applyFont="1" applyBorder="1" applyAlignment="1" applyProtection="1">
      <alignment horizontal="center" vertical="center"/>
      <protection locked="0"/>
    </xf>
    <xf numFmtId="184" fontId="12" fillId="7" borderId="4" xfId="0" applyNumberFormat="1" applyFont="1" applyFill="1" applyBorder="1" applyAlignment="1" applyProtection="1">
      <alignment horizontal="center" vertical="center"/>
      <protection locked="0"/>
    </xf>
    <xf numFmtId="0" fontId="12" fillId="0" borderId="56" xfId="2" applyNumberFormat="1" applyFont="1" applyBorder="1" applyAlignment="1" applyProtection="1">
      <alignment horizontal="center" vertical="center"/>
      <protection locked="0"/>
    </xf>
    <xf numFmtId="0" fontId="12" fillId="0" borderId="95" xfId="0" applyFont="1" applyBorder="1" applyAlignment="1" applyProtection="1">
      <alignment horizontal="center" vertical="center"/>
      <protection locked="0"/>
    </xf>
    <xf numFmtId="0" fontId="12" fillId="0" borderId="95" xfId="0" applyFont="1" applyBorder="1" applyAlignment="1" applyProtection="1">
      <alignment horizontal="right" vertical="center"/>
      <protection locked="0"/>
    </xf>
    <xf numFmtId="1" fontId="30" fillId="10" borderId="5" xfId="2" applyNumberFormat="1" applyFont="1" applyFill="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12" fillId="0" borderId="0" xfId="0" applyFont="1" applyProtection="1">
      <alignment vertical="center"/>
      <protection hidden="1"/>
    </xf>
    <xf numFmtId="0" fontId="0" fillId="11" borderId="0" xfId="0" applyFill="1" applyProtection="1">
      <alignment vertical="center"/>
      <protection hidden="1"/>
    </xf>
    <xf numFmtId="0" fontId="0" fillId="0" borderId="0" xfId="0" applyAlignment="1" applyProtection="1">
      <alignment horizontal="left" vertical="center"/>
      <protection hidden="1"/>
    </xf>
    <xf numFmtId="0" fontId="0" fillId="0" borderId="98" xfId="0" applyBorder="1" applyProtection="1">
      <alignment vertical="center"/>
      <protection hidden="1"/>
    </xf>
    <xf numFmtId="0" fontId="0" fillId="0" borderId="123" xfId="0" applyBorder="1" applyAlignment="1" applyProtection="1">
      <alignment horizontal="center" vertical="center" shrinkToFit="1"/>
      <protection hidden="1"/>
    </xf>
    <xf numFmtId="0" fontId="0" fillId="0" borderId="6" xfId="0" applyBorder="1" applyAlignment="1" applyProtection="1">
      <alignment horizontal="left" vertical="center"/>
      <protection hidden="1"/>
    </xf>
    <xf numFmtId="0" fontId="0" fillId="0" borderId="15" xfId="0" applyBorder="1" applyAlignment="1" applyProtection="1">
      <alignment horizontal="center" vertical="center"/>
      <protection hidden="1"/>
    </xf>
    <xf numFmtId="0" fontId="12" fillId="0" borderId="6" xfId="0" applyFont="1" applyBorder="1" applyProtection="1">
      <alignment vertical="center"/>
      <protection hidden="1"/>
    </xf>
    <xf numFmtId="0" fontId="0" fillId="0" borderId="6" xfId="0" applyBorder="1" applyProtection="1">
      <alignment vertical="center"/>
      <protection hidden="1"/>
    </xf>
    <xf numFmtId="0" fontId="0" fillId="4" borderId="6" xfId="0" applyFill="1" applyBorder="1" applyProtection="1">
      <alignment vertical="center"/>
      <protection hidden="1"/>
    </xf>
    <xf numFmtId="0" fontId="0" fillId="4" borderId="0" xfId="0" applyFill="1" applyProtection="1">
      <alignment vertical="center"/>
      <protection hidden="1"/>
    </xf>
    <xf numFmtId="0" fontId="0" fillId="4" borderId="15" xfId="0" applyFill="1" applyBorder="1" applyProtection="1">
      <alignment vertical="center"/>
      <protection hidden="1"/>
    </xf>
    <xf numFmtId="184" fontId="0" fillId="0" borderId="132" xfId="0" applyNumberFormat="1"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124" xfId="0" applyBorder="1" applyProtection="1">
      <alignment vertical="center"/>
      <protection hidden="1"/>
    </xf>
    <xf numFmtId="0" fontId="0" fillId="12" borderId="17" xfId="0" applyFill="1" applyBorder="1" applyAlignment="1" applyProtection="1">
      <alignment horizontal="left" vertical="center"/>
      <protection hidden="1"/>
    </xf>
    <xf numFmtId="0" fontId="0" fillId="12" borderId="133" xfId="0" applyFill="1" applyBorder="1" applyAlignment="1" applyProtection="1">
      <alignment horizontal="left" vertical="center"/>
      <protection hidden="1"/>
    </xf>
    <xf numFmtId="0" fontId="0" fillId="13" borderId="17" xfId="0" applyFill="1" applyBorder="1" applyAlignment="1" applyProtection="1">
      <alignment horizontal="left" vertical="center"/>
      <protection hidden="1"/>
    </xf>
    <xf numFmtId="0" fontId="0" fillId="13" borderId="19" xfId="0" applyFill="1" applyBorder="1" applyProtection="1">
      <alignment vertical="center"/>
      <protection hidden="1"/>
    </xf>
    <xf numFmtId="0" fontId="0" fillId="0" borderId="134" xfId="0" applyBorder="1" applyAlignment="1" applyProtection="1">
      <alignment horizontal="left" vertical="center"/>
      <protection hidden="1"/>
    </xf>
    <xf numFmtId="0" fontId="12" fillId="0" borderId="15" xfId="0" applyFont="1" applyBorder="1" applyProtection="1">
      <alignment vertical="center"/>
      <protection hidden="1"/>
    </xf>
    <xf numFmtId="0" fontId="0" fillId="0" borderId="135" xfId="0" applyBorder="1" applyAlignment="1" applyProtection="1">
      <alignment horizontal="center" vertical="center"/>
      <protection hidden="1"/>
    </xf>
    <xf numFmtId="0" fontId="0" fillId="0" borderId="136" xfId="0" applyBorder="1" applyAlignment="1" applyProtection="1">
      <alignment horizontal="center" vertical="center"/>
      <protection hidden="1"/>
    </xf>
    <xf numFmtId="0" fontId="0" fillId="0" borderId="137" xfId="0" applyBorder="1" applyAlignment="1" applyProtection="1">
      <alignment horizontal="center" vertical="center" shrinkToFit="1"/>
      <protection hidden="1"/>
    </xf>
    <xf numFmtId="0" fontId="0" fillId="12" borderId="23" xfId="0" applyFill="1" applyBorder="1" applyAlignment="1" applyProtection="1">
      <alignment horizontal="center" vertical="center" shrinkToFit="1"/>
      <protection hidden="1"/>
    </xf>
    <xf numFmtId="0" fontId="0" fillId="12" borderId="138" xfId="0" applyFill="1" applyBorder="1" applyAlignment="1" applyProtection="1">
      <alignment horizontal="center" vertical="center" shrinkToFit="1"/>
      <protection hidden="1"/>
    </xf>
    <xf numFmtId="0" fontId="0" fillId="13" borderId="23" xfId="0" applyFill="1" applyBorder="1" applyAlignment="1" applyProtection="1">
      <alignment horizontal="center" vertical="center" shrinkToFit="1"/>
      <protection hidden="1"/>
    </xf>
    <xf numFmtId="0" fontId="0" fillId="13" borderId="25" xfId="0" applyFill="1" applyBorder="1" applyAlignment="1" applyProtection="1">
      <alignment horizontal="center" vertical="center" shrinkToFit="1"/>
      <protection hidden="1"/>
    </xf>
    <xf numFmtId="0" fontId="0" fillId="0" borderId="139" xfId="0" applyBorder="1" applyAlignment="1" applyProtection="1">
      <alignment horizontal="center" vertical="center"/>
      <protection hidden="1"/>
    </xf>
    <xf numFmtId="184" fontId="0" fillId="0" borderId="140" xfId="0" applyNumberFormat="1" applyBorder="1" applyAlignment="1" applyProtection="1">
      <alignment horizontal="center" vertical="center"/>
      <protection hidden="1"/>
    </xf>
    <xf numFmtId="0" fontId="0" fillId="0" borderId="134" xfId="0" applyBorder="1" applyAlignment="1" applyProtection="1">
      <alignment horizontal="center" vertical="center"/>
      <protection hidden="1"/>
    </xf>
    <xf numFmtId="0" fontId="0" fillId="0" borderId="141" xfId="0" applyBorder="1" applyAlignment="1" applyProtection="1">
      <alignment horizontal="center" vertical="center"/>
      <protection hidden="1"/>
    </xf>
    <xf numFmtId="1" fontId="20" fillId="0" borderId="132" xfId="0" applyNumberFormat="1" applyFont="1" applyBorder="1" applyAlignment="1" applyProtection="1">
      <alignment horizontal="center" vertical="center"/>
      <protection hidden="1"/>
    </xf>
    <xf numFmtId="0" fontId="0" fillId="12" borderId="142" xfId="0" applyFill="1" applyBorder="1" applyAlignment="1" applyProtection="1">
      <alignment horizontal="center" vertical="center"/>
      <protection hidden="1"/>
    </xf>
    <xf numFmtId="0" fontId="0" fillId="12" borderId="141" xfId="0" applyFill="1" applyBorder="1" applyAlignment="1" applyProtection="1">
      <alignment horizontal="center" vertical="center"/>
      <protection hidden="1"/>
    </xf>
    <xf numFmtId="0" fontId="0" fillId="13" borderId="17" xfId="0" applyFill="1" applyBorder="1" applyAlignment="1" applyProtection="1">
      <alignment horizontal="center" vertical="center"/>
      <protection hidden="1"/>
    </xf>
    <xf numFmtId="0" fontId="0" fillId="13" borderId="19" xfId="0" applyFill="1" applyBorder="1" applyAlignment="1" applyProtection="1">
      <alignment horizontal="center" vertical="center"/>
      <protection hidden="1"/>
    </xf>
    <xf numFmtId="0" fontId="0" fillId="0" borderId="143" xfId="0" applyBorder="1" applyAlignment="1" applyProtection="1">
      <alignment horizontal="center" vertical="center"/>
      <protection hidden="1"/>
    </xf>
    <xf numFmtId="1" fontId="20" fillId="0" borderId="140" xfId="0" applyNumberFormat="1" applyFont="1" applyBorder="1" applyAlignment="1" applyProtection="1">
      <alignment horizontal="center" vertical="center"/>
      <protection hidden="1"/>
    </xf>
    <xf numFmtId="0" fontId="0" fillId="12" borderId="20" xfId="0" applyFill="1" applyBorder="1" applyAlignment="1" applyProtection="1">
      <alignment horizontal="center" vertical="center"/>
      <protection hidden="1"/>
    </xf>
    <xf numFmtId="0" fontId="0" fillId="12" borderId="143" xfId="0" applyFill="1" applyBorder="1" applyAlignment="1" applyProtection="1">
      <alignment horizontal="center" vertical="center"/>
      <protection hidden="1"/>
    </xf>
    <xf numFmtId="0" fontId="0" fillId="13" borderId="20"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1" fontId="0" fillId="12" borderId="143" xfId="0" applyNumberFormat="1" applyFill="1" applyBorder="1" applyAlignment="1" applyProtection="1">
      <alignment horizontal="center" vertical="center"/>
      <protection hidden="1"/>
    </xf>
    <xf numFmtId="0" fontId="0" fillId="0" borderId="144" xfId="0" applyBorder="1" applyAlignment="1" applyProtection="1">
      <alignment horizontal="center" vertical="center"/>
      <protection hidden="1"/>
    </xf>
    <xf numFmtId="184" fontId="0" fillId="0" borderId="145" xfId="0" applyNumberFormat="1" applyBorder="1" applyAlignment="1" applyProtection="1">
      <alignment horizontal="center" vertical="center"/>
      <protection hidden="1"/>
    </xf>
    <xf numFmtId="0" fontId="0" fillId="0" borderId="146" xfId="0" applyBorder="1" applyAlignment="1" applyProtection="1">
      <alignment horizontal="center" vertical="center"/>
      <protection hidden="1"/>
    </xf>
    <xf numFmtId="1" fontId="20" fillId="0" borderId="145" xfId="0" applyNumberFormat="1" applyFont="1" applyBorder="1" applyAlignment="1" applyProtection="1">
      <alignment horizontal="center" vertical="center"/>
      <protection hidden="1"/>
    </xf>
    <xf numFmtId="0" fontId="0" fillId="12" borderId="23" xfId="0" applyFill="1" applyBorder="1" applyAlignment="1" applyProtection="1">
      <alignment horizontal="center" vertical="center"/>
      <protection hidden="1"/>
    </xf>
    <xf numFmtId="0" fontId="0" fillId="12" borderId="138" xfId="0" applyFill="1" applyBorder="1" applyAlignment="1" applyProtection="1">
      <alignment horizontal="center" vertical="center"/>
      <protection hidden="1"/>
    </xf>
    <xf numFmtId="0" fontId="0" fillId="13" borderId="23" xfId="0" applyFill="1" applyBorder="1" applyAlignment="1" applyProtection="1">
      <alignment horizontal="center" vertical="center"/>
      <protection hidden="1"/>
    </xf>
    <xf numFmtId="0" fontId="0" fillId="13" borderId="25" xfId="0" applyFill="1" applyBorder="1" applyAlignment="1" applyProtection="1">
      <alignment horizontal="center" vertical="center"/>
      <protection hidden="1"/>
    </xf>
    <xf numFmtId="0" fontId="0" fillId="0" borderId="29" xfId="0" applyBorder="1" applyAlignment="1" applyProtection="1">
      <alignment horizontal="center" vertical="center" shrinkToFit="1"/>
      <protection hidden="1"/>
    </xf>
    <xf numFmtId="1" fontId="20" fillId="0" borderId="72" xfId="2" applyNumberFormat="1" applyFont="1" applyBorder="1" applyAlignment="1" applyProtection="1">
      <alignment horizontal="center" vertical="center"/>
      <protection hidden="1"/>
    </xf>
    <xf numFmtId="1" fontId="20" fillId="0" borderId="0" xfId="2" applyNumberFormat="1" applyFont="1" applyBorder="1" applyAlignment="1" applyProtection="1">
      <alignment horizontal="center" vertical="center"/>
      <protection hidden="1"/>
    </xf>
    <xf numFmtId="0" fontId="13" fillId="0" borderId="0" xfId="0" applyFont="1" applyAlignment="1" applyProtection="1">
      <alignment horizontal="left" vertical="center"/>
      <protection hidden="1"/>
    </xf>
    <xf numFmtId="0" fontId="0" fillId="0" borderId="0" xfId="0" applyAlignment="1" applyProtection="1">
      <alignment vertical="center" wrapText="1"/>
      <protection hidden="1"/>
    </xf>
    <xf numFmtId="0" fontId="0" fillId="12" borderId="147" xfId="0" applyFill="1" applyBorder="1" applyAlignment="1" applyProtection="1">
      <alignment horizontal="left" vertical="center"/>
      <protection hidden="1"/>
    </xf>
    <xf numFmtId="0" fontId="0" fillId="12" borderId="148" xfId="0" applyFill="1" applyBorder="1" applyProtection="1">
      <alignment vertical="center"/>
      <protection hidden="1"/>
    </xf>
    <xf numFmtId="0" fontId="0" fillId="12" borderId="149" xfId="0" applyFill="1" applyBorder="1" applyProtection="1">
      <alignment vertical="center"/>
      <protection hidden="1"/>
    </xf>
    <xf numFmtId="0" fontId="0" fillId="12" borderId="150" xfId="0" applyFill="1" applyBorder="1" applyProtection="1">
      <alignment vertical="center"/>
      <protection hidden="1"/>
    </xf>
    <xf numFmtId="0" fontId="0" fillId="12" borderId="151" xfId="0" applyFill="1" applyBorder="1" applyProtection="1">
      <alignment vertical="center"/>
      <protection hidden="1"/>
    </xf>
    <xf numFmtId="0" fontId="0" fillId="12" borderId="152" xfId="0" applyFill="1" applyBorder="1" applyProtection="1">
      <alignment vertical="center"/>
      <protection hidden="1"/>
    </xf>
    <xf numFmtId="0" fontId="0" fillId="12" borderId="25" xfId="0" applyFill="1" applyBorder="1" applyAlignment="1" applyProtection="1">
      <alignment horizontal="center" vertical="center"/>
      <protection hidden="1"/>
    </xf>
    <xf numFmtId="0" fontId="0" fillId="12" borderId="153" xfId="0" applyFill="1" applyBorder="1" applyAlignment="1" applyProtection="1">
      <alignment horizontal="center" vertical="center"/>
      <protection hidden="1"/>
    </xf>
    <xf numFmtId="0" fontId="0" fillId="12" borderId="154" xfId="0" applyFill="1" applyBorder="1" applyAlignment="1" applyProtection="1">
      <alignment horizontal="center" vertical="center"/>
      <protection hidden="1"/>
    </xf>
    <xf numFmtId="0" fontId="0" fillId="12" borderId="134" xfId="0" applyFill="1" applyBorder="1" applyProtection="1">
      <alignment vertical="center"/>
      <protection hidden="1"/>
    </xf>
    <xf numFmtId="0" fontId="0" fillId="12" borderId="155" xfId="0" applyFill="1" applyBorder="1" applyAlignment="1" applyProtection="1">
      <alignment horizontal="center" vertical="center"/>
      <protection hidden="1"/>
    </xf>
    <xf numFmtId="0" fontId="0" fillId="12" borderId="156" xfId="0" applyFill="1" applyBorder="1" applyAlignment="1" applyProtection="1">
      <alignment horizontal="center" vertical="center"/>
      <protection hidden="1"/>
    </xf>
    <xf numFmtId="0" fontId="0" fillId="12" borderId="132" xfId="0" applyFill="1" applyBorder="1" applyAlignment="1" applyProtection="1">
      <alignment horizontal="center" vertical="center"/>
      <protection hidden="1"/>
    </xf>
    <xf numFmtId="0" fontId="0" fillId="12" borderId="139" xfId="0" applyFill="1" applyBorder="1" applyProtection="1">
      <alignment vertical="center"/>
      <protection hidden="1"/>
    </xf>
    <xf numFmtId="0" fontId="0" fillId="12" borderId="22" xfId="0" applyFill="1" applyBorder="1" applyAlignment="1" applyProtection="1">
      <alignment horizontal="center" vertical="center"/>
      <protection hidden="1"/>
    </xf>
    <xf numFmtId="0" fontId="0" fillId="12" borderId="157" xfId="0" applyFill="1" applyBorder="1" applyAlignment="1" applyProtection="1">
      <alignment horizontal="center" vertical="center"/>
      <protection hidden="1"/>
    </xf>
    <xf numFmtId="0" fontId="0" fillId="12" borderId="140" xfId="0" applyFill="1" applyBorder="1" applyAlignment="1" applyProtection="1">
      <alignment horizontal="center" vertical="center"/>
      <protection hidden="1"/>
    </xf>
    <xf numFmtId="0" fontId="0" fillId="12" borderId="144" xfId="0" applyFill="1" applyBorder="1" applyProtection="1">
      <alignment vertical="center"/>
      <protection hidden="1"/>
    </xf>
    <xf numFmtId="0" fontId="0" fillId="12" borderId="158" xfId="0" applyFill="1" applyBorder="1" applyAlignment="1" applyProtection="1">
      <alignment horizontal="center" vertical="center"/>
      <protection hidden="1"/>
    </xf>
    <xf numFmtId="0" fontId="0" fillId="12" borderId="159" xfId="0" applyFill="1" applyBorder="1" applyAlignment="1" applyProtection="1">
      <alignment horizontal="center" vertical="center"/>
      <protection hidden="1"/>
    </xf>
    <xf numFmtId="0" fontId="0" fillId="12" borderId="146" xfId="0" applyFill="1" applyBorder="1" applyAlignment="1" applyProtection="1">
      <alignment horizontal="center" vertical="center"/>
      <protection hidden="1"/>
    </xf>
    <xf numFmtId="0" fontId="0" fillId="12" borderId="145" xfId="0" applyFill="1" applyBorder="1" applyAlignment="1" applyProtection="1">
      <alignment horizontal="center" vertical="center"/>
      <protection hidden="1"/>
    </xf>
    <xf numFmtId="0" fontId="0" fillId="12" borderId="148" xfId="0" applyFill="1" applyBorder="1" applyAlignment="1" applyProtection="1">
      <alignment horizontal="center" vertical="center"/>
      <protection hidden="1"/>
    </xf>
    <xf numFmtId="0" fontId="0" fillId="12" borderId="149" xfId="0" applyFill="1" applyBorder="1" applyAlignment="1" applyProtection="1">
      <alignment horizontal="center" vertical="center"/>
      <protection hidden="1"/>
    </xf>
    <xf numFmtId="0" fontId="0" fillId="12" borderId="150" xfId="0" applyFill="1" applyBorder="1" applyAlignment="1" applyProtection="1">
      <alignment horizontal="center" vertical="center"/>
      <protection hidden="1"/>
    </xf>
    <xf numFmtId="0" fontId="0" fillId="12" borderId="151" xfId="0" applyFill="1" applyBorder="1" applyAlignment="1" applyProtection="1">
      <alignment horizontal="center" vertical="center"/>
      <protection hidden="1"/>
    </xf>
    <xf numFmtId="1" fontId="0" fillId="12" borderId="157" xfId="0" applyNumberFormat="1" applyFill="1" applyBorder="1" applyAlignment="1" applyProtection="1">
      <alignment horizontal="center" vertical="center"/>
      <protection hidden="1"/>
    </xf>
    <xf numFmtId="0" fontId="0" fillId="13" borderId="147" xfId="0" applyFill="1" applyBorder="1" applyAlignment="1" applyProtection="1">
      <alignment horizontal="left" vertical="center"/>
      <protection hidden="1"/>
    </xf>
    <xf numFmtId="0" fontId="0" fillId="13" borderId="148" xfId="0" applyFill="1" applyBorder="1" applyProtection="1">
      <alignment vertical="center"/>
      <protection hidden="1"/>
    </xf>
    <xf numFmtId="0" fontId="0" fillId="13" borderId="149" xfId="0" applyFill="1" applyBorder="1" applyProtection="1">
      <alignment vertical="center"/>
      <protection hidden="1"/>
    </xf>
    <xf numFmtId="0" fontId="0" fillId="13" borderId="150" xfId="0" applyFill="1" applyBorder="1" applyProtection="1">
      <alignment vertical="center"/>
      <protection hidden="1"/>
    </xf>
    <xf numFmtId="0" fontId="0" fillId="13" borderId="151" xfId="0" applyFill="1" applyBorder="1" applyProtection="1">
      <alignment vertical="center"/>
      <protection hidden="1"/>
    </xf>
    <xf numFmtId="0" fontId="0" fillId="13" borderId="152" xfId="0" applyFill="1" applyBorder="1" applyAlignment="1" applyProtection="1">
      <alignment horizontal="center" vertical="center"/>
      <protection hidden="1"/>
    </xf>
    <xf numFmtId="0" fontId="0" fillId="13" borderId="153" xfId="0" applyFill="1" applyBorder="1" applyAlignment="1" applyProtection="1">
      <alignment horizontal="center" vertical="center"/>
      <protection hidden="1"/>
    </xf>
    <xf numFmtId="0" fontId="0" fillId="13" borderId="138" xfId="0" applyFill="1" applyBorder="1" applyAlignment="1" applyProtection="1">
      <alignment horizontal="center" vertical="center"/>
      <protection hidden="1"/>
    </xf>
    <xf numFmtId="0" fontId="0" fillId="13" borderId="154" xfId="0" applyFill="1" applyBorder="1" applyAlignment="1" applyProtection="1">
      <alignment horizontal="center" vertical="center"/>
      <protection hidden="1"/>
    </xf>
    <xf numFmtId="0" fontId="0" fillId="13" borderId="134" xfId="0" applyFill="1" applyBorder="1" applyAlignment="1" applyProtection="1">
      <alignment horizontal="center" vertical="center"/>
      <protection hidden="1"/>
    </xf>
    <xf numFmtId="0" fontId="0" fillId="13" borderId="155" xfId="0" applyFill="1" applyBorder="1" applyAlignment="1" applyProtection="1">
      <alignment horizontal="center" vertical="center"/>
      <protection hidden="1"/>
    </xf>
    <xf numFmtId="0" fontId="0" fillId="13" borderId="157" xfId="2" applyNumberFormat="1" applyFont="1" applyFill="1" applyBorder="1" applyAlignment="1" applyProtection="1">
      <alignment horizontal="center" vertical="center"/>
      <protection hidden="1"/>
    </xf>
    <xf numFmtId="0" fontId="0" fillId="13" borderId="143" xfId="2" applyNumberFormat="1" applyFont="1" applyFill="1" applyBorder="1" applyAlignment="1" applyProtection="1">
      <alignment horizontal="center" vertical="center"/>
      <protection hidden="1"/>
    </xf>
    <xf numFmtId="0" fontId="0" fillId="13" borderId="140" xfId="2" applyNumberFormat="1" applyFont="1" applyFill="1" applyBorder="1" applyAlignment="1" applyProtection="1">
      <alignment horizontal="center" vertical="center"/>
      <protection hidden="1"/>
    </xf>
    <xf numFmtId="0" fontId="0" fillId="13" borderId="139" xfId="0" applyFill="1" applyBorder="1" applyAlignment="1" applyProtection="1">
      <alignment horizontal="center" vertical="center"/>
      <protection hidden="1"/>
    </xf>
    <xf numFmtId="0" fontId="0" fillId="13" borderId="157" xfId="0" applyFill="1" applyBorder="1" applyAlignment="1" applyProtection="1">
      <alignment horizontal="center" vertical="center"/>
      <protection hidden="1"/>
    </xf>
    <xf numFmtId="0" fontId="0" fillId="13" borderId="144" xfId="0" applyFill="1" applyBorder="1" applyAlignment="1" applyProtection="1">
      <alignment horizontal="center" vertical="center"/>
      <protection hidden="1"/>
    </xf>
    <xf numFmtId="0" fontId="0" fillId="13" borderId="158" xfId="0" applyFill="1" applyBorder="1" applyAlignment="1" applyProtection="1">
      <alignment horizontal="center" vertical="center"/>
      <protection hidden="1"/>
    </xf>
    <xf numFmtId="0" fontId="0" fillId="13" borderId="159" xfId="0" applyFill="1" applyBorder="1" applyAlignment="1" applyProtection="1">
      <alignment horizontal="center" vertical="center"/>
      <protection hidden="1"/>
    </xf>
    <xf numFmtId="0" fontId="0" fillId="13" borderId="146" xfId="0" applyFill="1" applyBorder="1" applyAlignment="1" applyProtection="1">
      <alignment horizontal="center" vertical="center"/>
      <protection hidden="1"/>
    </xf>
    <xf numFmtId="0" fontId="0" fillId="13" borderId="145" xfId="0" applyFill="1" applyBorder="1" applyAlignment="1" applyProtection="1">
      <alignment horizontal="center" vertical="center"/>
      <protection hidden="1"/>
    </xf>
    <xf numFmtId="0" fontId="0" fillId="13" borderId="148" xfId="0" applyFill="1" applyBorder="1" applyAlignment="1" applyProtection="1">
      <alignment horizontal="center" vertical="center"/>
      <protection hidden="1"/>
    </xf>
    <xf numFmtId="0" fontId="0" fillId="13" borderId="149" xfId="0" applyFill="1" applyBorder="1" applyAlignment="1" applyProtection="1">
      <alignment horizontal="center" vertical="center"/>
      <protection hidden="1"/>
    </xf>
    <xf numFmtId="0" fontId="0" fillId="13" borderId="150" xfId="0" applyFill="1" applyBorder="1" applyAlignment="1" applyProtection="1">
      <alignment horizontal="center" vertical="center"/>
      <protection hidden="1"/>
    </xf>
    <xf numFmtId="0" fontId="0" fillId="13" borderId="151" xfId="0" applyFill="1" applyBorder="1" applyAlignment="1" applyProtection="1">
      <alignment horizontal="center" vertical="center"/>
      <protection hidden="1"/>
    </xf>
    <xf numFmtId="0" fontId="0" fillId="13" borderId="125" xfId="0" applyFill="1" applyBorder="1" applyAlignment="1" applyProtection="1">
      <alignment horizontal="center" vertical="center"/>
      <protection hidden="1"/>
    </xf>
    <xf numFmtId="0" fontId="0" fillId="13" borderId="65" xfId="0" applyFill="1" applyBorder="1" applyAlignment="1" applyProtection="1">
      <alignment horizontal="center" vertical="center"/>
      <protection hidden="1"/>
    </xf>
    <xf numFmtId="0" fontId="0" fillId="13" borderId="143" xfId="0" applyFill="1" applyBorder="1" applyAlignment="1" applyProtection="1">
      <alignment horizontal="center" vertical="center"/>
      <protection hidden="1"/>
    </xf>
    <xf numFmtId="0" fontId="0" fillId="13" borderId="140" xfId="0" applyFill="1" applyBorder="1" applyAlignment="1" applyProtection="1">
      <alignment horizontal="center" vertical="center"/>
      <protection hidden="1"/>
    </xf>
    <xf numFmtId="0" fontId="12" fillId="0" borderId="0" xfId="0" applyFont="1" applyAlignment="1">
      <alignment horizontal="center" vertical="center"/>
    </xf>
    <xf numFmtId="0" fontId="9" fillId="0" borderId="10" xfId="0" applyFont="1" applyBorder="1" applyAlignment="1">
      <alignment horizontal="right" vertical="center"/>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101" xfId="0" applyFont="1" applyBorder="1" applyAlignment="1">
      <alignment horizontal="center" vertical="center"/>
    </xf>
    <xf numFmtId="0" fontId="9" fillId="0" borderId="105" xfId="0" applyFont="1" applyBorder="1" applyAlignment="1">
      <alignment horizontal="center" vertical="center"/>
    </xf>
    <xf numFmtId="0" fontId="9" fillId="0" borderId="107" xfId="0" applyFont="1" applyBorder="1" applyAlignment="1">
      <alignment horizontal="center" vertical="center"/>
    </xf>
    <xf numFmtId="0" fontId="9" fillId="0" borderId="74" xfId="0" applyFont="1" applyBorder="1">
      <alignment vertical="center"/>
    </xf>
    <xf numFmtId="0" fontId="9" fillId="0" borderId="53" xfId="0" applyFont="1" applyBorder="1">
      <alignment vertical="center"/>
    </xf>
    <xf numFmtId="0" fontId="9" fillId="0" borderId="73" xfId="0" applyFont="1" applyBorder="1">
      <alignment vertical="center"/>
    </xf>
    <xf numFmtId="0" fontId="9" fillId="0" borderId="75" xfId="0" applyFont="1" applyBorder="1">
      <alignment vertical="center"/>
    </xf>
    <xf numFmtId="0" fontId="9" fillId="0" borderId="77" xfId="0" applyFont="1" applyBorder="1" applyAlignment="1">
      <alignment vertical="center" shrinkToFit="1"/>
    </xf>
    <xf numFmtId="0" fontId="9" fillId="0" borderId="56" xfId="0" applyFont="1" applyBorder="1" applyAlignment="1">
      <alignment vertical="center" shrinkToFit="1"/>
    </xf>
    <xf numFmtId="0" fontId="9" fillId="0" borderId="76" xfId="0" applyFont="1" applyBorder="1" applyAlignment="1">
      <alignment vertical="center" shrinkToFit="1"/>
    </xf>
    <xf numFmtId="0" fontId="9" fillId="0" borderId="78" xfId="0" applyFont="1" applyBorder="1" applyAlignment="1">
      <alignment vertical="center" shrinkToFit="1"/>
    </xf>
    <xf numFmtId="0" fontId="9" fillId="0" borderId="79" xfId="0" applyFont="1" applyBorder="1" applyAlignment="1">
      <alignment horizontal="center" vertical="center" shrinkToFit="1"/>
    </xf>
    <xf numFmtId="0" fontId="9" fillId="0" borderId="80" xfId="0" applyFont="1" applyBorder="1" applyAlignment="1">
      <alignment horizontal="center" vertical="center" shrinkToFit="1"/>
    </xf>
    <xf numFmtId="0" fontId="9" fillId="0" borderId="81" xfId="0" applyFont="1" applyBorder="1" applyAlignment="1">
      <alignment horizontal="left" vertical="center" shrinkToFit="1"/>
    </xf>
    <xf numFmtId="0" fontId="9" fillId="0" borderId="58" xfId="0" applyFont="1" applyBorder="1" applyAlignment="1">
      <alignment horizontal="left" vertical="center" shrinkToFit="1"/>
    </xf>
    <xf numFmtId="0" fontId="9" fillId="0" borderId="67" xfId="0" applyFont="1" applyBorder="1" applyAlignment="1">
      <alignment horizontal="left" vertical="center" shrinkToFit="1"/>
    </xf>
    <xf numFmtId="0" fontId="9" fillId="0" borderId="68" xfId="0" applyFont="1" applyBorder="1" applyAlignment="1">
      <alignment horizontal="left" vertical="center" shrinkToFit="1"/>
    </xf>
    <xf numFmtId="0" fontId="9" fillId="0" borderId="62" xfId="0" applyFont="1" applyBorder="1" applyAlignment="1">
      <alignment horizontal="left" vertical="center" shrinkToFit="1"/>
    </xf>
    <xf numFmtId="0" fontId="9" fillId="0" borderId="60" xfId="0" applyFont="1" applyBorder="1" applyAlignment="1">
      <alignment horizontal="left" vertical="center" shrinkToFit="1"/>
    </xf>
    <xf numFmtId="0" fontId="9" fillId="0" borderId="69" xfId="0" applyFont="1" applyBorder="1" applyAlignment="1">
      <alignment horizontal="left" vertical="center" shrinkToFit="1"/>
    </xf>
    <xf numFmtId="0" fontId="9" fillId="0" borderId="63" xfId="0" applyFont="1" applyBorder="1" applyAlignment="1">
      <alignment horizontal="left" vertical="center" shrinkToFit="1"/>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9" fillId="0" borderId="81" xfId="0" applyFont="1" applyBorder="1" applyAlignment="1">
      <alignment horizontal="left" vertical="center"/>
    </xf>
    <xf numFmtId="0" fontId="9" fillId="0" borderId="58" xfId="0" applyFont="1" applyBorder="1" applyAlignment="1">
      <alignment horizontal="left" vertical="center"/>
    </xf>
    <xf numFmtId="0" fontId="9" fillId="0" borderId="77"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2" xfId="0" applyFont="1" applyBorder="1" applyAlignment="1">
      <alignment horizontal="left" vertical="center"/>
    </xf>
    <xf numFmtId="0" fontId="9" fillId="0" borderId="39" xfId="0" applyFont="1" applyBorder="1" applyAlignment="1">
      <alignment horizontal="left" vertical="center"/>
    </xf>
    <xf numFmtId="0" fontId="9" fillId="0" borderId="60"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61" xfId="0" applyFont="1" applyBorder="1" applyAlignment="1">
      <alignment horizontal="center" vertical="center" shrinkToFi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9" fillId="0" borderId="67" xfId="0" applyFont="1" applyBorder="1" applyAlignment="1">
      <alignment horizontal="left" vertical="center"/>
    </xf>
    <xf numFmtId="0" fontId="9" fillId="0" borderId="68" xfId="0" applyFont="1" applyBorder="1" applyAlignment="1">
      <alignment horizontal="left" vertical="center"/>
    </xf>
    <xf numFmtId="0" fontId="9" fillId="0" borderId="62" xfId="0"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63" xfId="0" applyFont="1" applyBorder="1" applyAlignment="1">
      <alignment horizontal="center" vertical="center" shrinkToFit="1"/>
    </xf>
    <xf numFmtId="38" fontId="9" fillId="0" borderId="89" xfId="1" applyFont="1" applyBorder="1" applyAlignment="1">
      <alignment vertical="center" wrapText="1"/>
    </xf>
    <xf numFmtId="38" fontId="9" fillId="0" borderId="61" xfId="1" applyFont="1" applyBorder="1" applyAlignment="1">
      <alignment vertical="center" wrapText="1"/>
    </xf>
    <xf numFmtId="0" fontId="9" fillId="0" borderId="164"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165" xfId="0" applyFont="1" applyBorder="1" applyAlignment="1">
      <alignment horizontal="left" vertical="center" shrinkToFit="1"/>
    </xf>
    <xf numFmtId="0" fontId="9" fillId="0" borderId="43" xfId="0" applyFont="1" applyBorder="1" applyAlignment="1">
      <alignment horizontal="left" vertical="center" shrinkToFit="1"/>
    </xf>
    <xf numFmtId="0" fontId="9" fillId="0" borderId="166" xfId="0" applyFont="1" applyBorder="1" applyAlignment="1">
      <alignment horizontal="left" vertical="center" shrinkToFit="1"/>
    </xf>
    <xf numFmtId="0" fontId="9" fillId="0" borderId="45" xfId="0" applyFont="1" applyBorder="1" applyAlignment="1">
      <alignment horizontal="left" vertical="center" shrinkToFit="1"/>
    </xf>
    <xf numFmtId="0" fontId="9" fillId="0" borderId="10" xfId="0" applyFont="1" applyBorder="1" applyAlignment="1">
      <alignment vertical="center" wrapText="1"/>
    </xf>
    <xf numFmtId="0" fontId="9" fillId="0" borderId="87" xfId="0" applyFont="1" applyBorder="1" applyAlignment="1">
      <alignment vertical="center" wrapText="1"/>
    </xf>
    <xf numFmtId="0" fontId="9" fillId="0" borderId="74" xfId="0" applyFont="1" applyBorder="1" applyAlignment="1">
      <alignment horizontal="left" vertical="center" wrapText="1"/>
    </xf>
    <xf numFmtId="0" fontId="9" fillId="0" borderId="75" xfId="0" applyFont="1" applyBorder="1" applyAlignment="1">
      <alignment horizontal="left" vertical="center" wrapText="1"/>
    </xf>
    <xf numFmtId="0" fontId="9" fillId="0" borderId="82" xfId="0" applyFont="1" applyBorder="1" applyAlignment="1">
      <alignment horizontal="left" vertical="center" shrinkToFit="1"/>
    </xf>
    <xf numFmtId="0" fontId="9" fillId="0" borderId="167"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101" xfId="0" applyFont="1" applyBorder="1" applyAlignment="1">
      <alignment horizontal="center" vertical="center" wrapText="1"/>
    </xf>
    <xf numFmtId="0" fontId="9" fillId="0" borderId="105" xfId="0" applyFont="1" applyBorder="1" applyAlignment="1">
      <alignment horizontal="center" vertical="center" wrapText="1"/>
    </xf>
    <xf numFmtId="0" fontId="9" fillId="0" borderId="107" xfId="0" applyFont="1" applyBorder="1" applyAlignment="1">
      <alignment horizontal="center" vertical="center" wrapText="1"/>
    </xf>
    <xf numFmtId="0" fontId="9" fillId="0" borderId="62" xfId="0" applyFont="1" applyBorder="1" applyAlignment="1">
      <alignment horizontal="left" vertical="center"/>
    </xf>
    <xf numFmtId="0" fontId="9" fillId="0" borderId="60" xfId="0" applyFont="1" applyBorder="1" applyAlignment="1">
      <alignment horizontal="left" vertical="center"/>
    </xf>
    <xf numFmtId="0" fontId="9" fillId="0" borderId="69" xfId="0" applyFont="1" applyBorder="1" applyAlignment="1">
      <alignment horizontal="left" vertical="center"/>
    </xf>
    <xf numFmtId="0" fontId="9" fillId="0" borderId="63" xfId="0" applyFont="1" applyBorder="1" applyAlignment="1">
      <alignment horizontal="left" vertical="center"/>
    </xf>
    <xf numFmtId="0" fontId="9" fillId="0" borderId="0" xfId="0" applyFont="1" applyAlignment="1">
      <alignment horizontal="left" vertical="top" wrapText="1"/>
    </xf>
    <xf numFmtId="0" fontId="9" fillId="0" borderId="54"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88"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3" xfId="0" applyFont="1" applyBorder="1" applyAlignment="1">
      <alignment horizontal="left" vertical="center" wrapText="1"/>
    </xf>
    <xf numFmtId="0" fontId="9" fillId="0" borderId="84"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167" xfId="0" applyFont="1" applyBorder="1" applyAlignment="1">
      <alignment vertical="center" wrapText="1"/>
    </xf>
    <xf numFmtId="0" fontId="9" fillId="0" borderId="71" xfId="0" applyFont="1" applyBorder="1" applyAlignment="1">
      <alignment vertical="center" wrapText="1"/>
    </xf>
    <xf numFmtId="0" fontId="9" fillId="0" borderId="72" xfId="0" applyFont="1" applyBorder="1" applyAlignment="1">
      <alignment vertical="center" wrapText="1"/>
    </xf>
    <xf numFmtId="176" fontId="14" fillId="0" borderId="111" xfId="1" applyNumberFormat="1" applyFont="1" applyBorder="1" applyAlignment="1">
      <alignment horizontal="center" vertical="center"/>
    </xf>
    <xf numFmtId="176" fontId="14" fillId="0" borderId="60" xfId="1" applyNumberFormat="1" applyFont="1" applyBorder="1" applyAlignment="1">
      <alignment horizontal="center" vertical="center"/>
    </xf>
    <xf numFmtId="176" fontId="14" fillId="0" borderId="3" xfId="1" applyNumberFormat="1" applyFont="1" applyBorder="1" applyAlignment="1">
      <alignment horizontal="center" vertical="center"/>
    </xf>
    <xf numFmtId="176" fontId="14" fillId="0" borderId="47" xfId="1" applyNumberFormat="1" applyFont="1" applyBorder="1" applyAlignment="1">
      <alignment horizontal="center" vertical="center"/>
    </xf>
    <xf numFmtId="190" fontId="14" fillId="0" borderId="3" xfId="1" applyNumberFormat="1" applyFont="1" applyBorder="1" applyAlignment="1">
      <alignment horizontal="center" vertical="center"/>
    </xf>
    <xf numFmtId="190" fontId="14" fillId="0" borderId="47" xfId="1" applyNumberFormat="1" applyFont="1" applyBorder="1" applyAlignment="1">
      <alignment horizontal="center" vertical="center"/>
    </xf>
    <xf numFmtId="0" fontId="9" fillId="0" borderId="168" xfId="0" applyFont="1" applyBorder="1" applyAlignment="1">
      <alignment horizontal="center" vertical="center"/>
    </xf>
    <xf numFmtId="0" fontId="9" fillId="0" borderId="31" xfId="0" applyFont="1" applyBorder="1" applyAlignment="1">
      <alignment horizontal="center" vertical="center"/>
    </xf>
    <xf numFmtId="0" fontId="9" fillId="14" borderId="71" xfId="0" applyFont="1" applyFill="1" applyBorder="1" applyAlignment="1">
      <alignment horizontal="center" vertical="center"/>
    </xf>
    <xf numFmtId="0" fontId="9" fillId="14" borderId="72"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wrapText="1"/>
    </xf>
    <xf numFmtId="0" fontId="12" fillId="0" borderId="104" xfId="0" applyFont="1" applyBorder="1" applyAlignment="1">
      <alignment horizontal="left" vertical="center" wrapText="1"/>
    </xf>
    <xf numFmtId="0" fontId="12" fillId="0" borderId="105" xfId="0" applyFont="1" applyBorder="1" applyAlignment="1">
      <alignment horizontal="left" vertical="center" wrapText="1"/>
    </xf>
    <xf numFmtId="0" fontId="13" fillId="0" borderId="103" xfId="0" applyFont="1" applyBorder="1" applyAlignment="1">
      <alignment horizontal="center" vertical="center"/>
    </xf>
    <xf numFmtId="0" fontId="13" fillId="0" borderId="11" xfId="0" applyFont="1" applyBorder="1" applyAlignment="1">
      <alignment horizontal="center" vertical="center"/>
    </xf>
    <xf numFmtId="0" fontId="35" fillId="0" borderId="98" xfId="0" applyFont="1" applyBorder="1" applyAlignment="1">
      <alignment horizontal="center" vertical="center"/>
    </xf>
    <xf numFmtId="0" fontId="10" fillId="0" borderId="99" xfId="0" applyFont="1" applyBorder="1" applyAlignment="1">
      <alignment horizontal="center" vertical="center"/>
    </xf>
    <xf numFmtId="0" fontId="10" fillId="0" borderId="86" xfId="0" applyFont="1" applyBorder="1" applyAlignment="1">
      <alignment horizontal="center" vertical="center"/>
    </xf>
    <xf numFmtId="0" fontId="10" fillId="0" borderId="100" xfId="0" applyFont="1" applyBorder="1" applyAlignment="1">
      <alignment horizontal="center" vertical="center"/>
    </xf>
    <xf numFmtId="0" fontId="0" fillId="0" borderId="97" xfId="0" applyBorder="1" applyAlignment="1">
      <alignment horizontal="center" vertical="center" wrapText="1"/>
    </xf>
    <xf numFmtId="0" fontId="0" fillId="0" borderId="51" xfId="0" applyBorder="1" applyAlignment="1">
      <alignment horizontal="center" vertical="center" wrapText="1"/>
    </xf>
    <xf numFmtId="0" fontId="0" fillId="0" borderId="131" xfId="0" applyBorder="1" applyAlignment="1">
      <alignment horizontal="left" vertical="center" wrapText="1"/>
    </xf>
    <xf numFmtId="0" fontId="0" fillId="0" borderId="109" xfId="0" applyBorder="1" applyAlignment="1">
      <alignment horizontal="left" vertical="center" wrapText="1"/>
    </xf>
    <xf numFmtId="0" fontId="11" fillId="0" borderId="0" xfId="0" applyFont="1">
      <alignment vertical="center"/>
    </xf>
    <xf numFmtId="0" fontId="12" fillId="0" borderId="106" xfId="0" applyFont="1" applyBorder="1" applyAlignment="1">
      <alignment horizontal="left" vertical="center" wrapText="1"/>
    </xf>
    <xf numFmtId="0" fontId="12" fillId="0" borderId="33" xfId="0" applyFont="1" applyBorder="1" applyAlignment="1">
      <alignment horizontal="left" vertical="center" wrapText="1"/>
    </xf>
    <xf numFmtId="0" fontId="13" fillId="0" borderId="96" xfId="0" applyFont="1" applyBorder="1" applyAlignment="1">
      <alignment horizontal="center" vertical="center"/>
    </xf>
    <xf numFmtId="0" fontId="13" fillId="0" borderId="34" xfId="0" applyFont="1" applyBorder="1" applyAlignment="1">
      <alignment horizontal="center" vertical="center"/>
    </xf>
    <xf numFmtId="0" fontId="12" fillId="0" borderId="70" xfId="0" applyFont="1" applyBorder="1" applyAlignment="1">
      <alignment horizontal="left" vertical="center" wrapText="1"/>
    </xf>
    <xf numFmtId="0" fontId="12" fillId="0" borderId="72" xfId="0" applyFont="1" applyBorder="1" applyAlignment="1">
      <alignment horizontal="left" vertical="center" wrapText="1"/>
    </xf>
    <xf numFmtId="0" fontId="0" fillId="0" borderId="0" xfId="0" applyAlignment="1">
      <alignment horizontal="center" vertical="center"/>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0" fillId="6" borderId="0" xfId="0" applyFont="1" applyFill="1" applyAlignment="1">
      <alignment horizontal="center" vertical="center"/>
    </xf>
    <xf numFmtId="0" fontId="0" fillId="6" borderId="0" xfId="0" applyFill="1" applyAlignment="1">
      <alignment horizontal="center" vertical="center"/>
    </xf>
    <xf numFmtId="0" fontId="1" fillId="0" borderId="0" xfId="0" applyFont="1" applyAlignment="1">
      <alignment horizontal="left" vertical="center" wrapText="1"/>
    </xf>
    <xf numFmtId="0" fontId="13" fillId="0" borderId="0" xfId="0" applyFont="1" applyAlignment="1">
      <alignment horizontal="left" vertical="top" wrapText="1"/>
    </xf>
    <xf numFmtId="0" fontId="0" fillId="0" borderId="48" xfId="0" applyBorder="1" applyAlignment="1">
      <alignment horizontal="left" vertical="center"/>
    </xf>
    <xf numFmtId="0" fontId="0" fillId="0" borderId="13" xfId="0" applyBorder="1" applyAlignment="1">
      <alignment horizontal="left" vertical="center"/>
    </xf>
    <xf numFmtId="0" fontId="11" fillId="0" borderId="48" xfId="0" applyFont="1" applyBorder="1" applyAlignment="1">
      <alignment horizontal="left" vertical="center" wrapText="1"/>
    </xf>
    <xf numFmtId="0" fontId="11" fillId="0" borderId="13" xfId="0" applyFont="1" applyBorder="1" applyAlignment="1">
      <alignment horizontal="left" vertical="center" wrapText="1"/>
    </xf>
    <xf numFmtId="0" fontId="35" fillId="0" borderId="98" xfId="0" applyFont="1" applyBorder="1" applyAlignment="1">
      <alignment horizontal="center" vertical="center" wrapText="1"/>
    </xf>
    <xf numFmtId="0" fontId="10" fillId="5" borderId="0" xfId="0" applyFont="1" applyFill="1" applyAlignment="1">
      <alignment horizontal="center" vertical="center"/>
    </xf>
    <xf numFmtId="0" fontId="0" fillId="5" borderId="0" xfId="0" applyFill="1" applyAlignment="1">
      <alignment horizontal="center" vertical="center"/>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11" fillId="0" borderId="5" xfId="0" applyFont="1" applyBorder="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0" fillId="7" borderId="0" xfId="0"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5" xfId="0" applyBorder="1" applyAlignment="1" applyProtection="1">
      <alignment horizontal="center" vertical="center"/>
      <protection locked="0"/>
    </xf>
    <xf numFmtId="0" fontId="11" fillId="0" borderId="10" xfId="0" applyFont="1" applyBorder="1" applyAlignment="1" applyProtection="1">
      <alignment horizontal="left" vertical="center" wrapText="1" shrinkToFit="1"/>
      <protection locked="0"/>
    </xf>
    <xf numFmtId="0" fontId="0" fillId="0" borderId="98" xfId="0" applyBorder="1" applyAlignment="1" applyProtection="1">
      <alignment horizontal="left" vertical="center"/>
      <protection locked="0"/>
    </xf>
    <xf numFmtId="0" fontId="0" fillId="0" borderId="99" xfId="0" applyBorder="1" applyAlignment="1" applyProtection="1">
      <alignment horizontal="left" vertical="center"/>
      <protection locked="0"/>
    </xf>
    <xf numFmtId="0" fontId="0" fillId="0" borderId="86" xfId="0" applyBorder="1" applyAlignment="1" applyProtection="1">
      <alignment horizontal="left" vertical="center"/>
      <protection locked="0"/>
    </xf>
    <xf numFmtId="0" fontId="0" fillId="0" borderId="100" xfId="0" applyBorder="1" applyAlignment="1" applyProtection="1">
      <alignment horizontal="left" vertical="center"/>
      <protection locked="0"/>
    </xf>
    <xf numFmtId="0" fontId="0" fillId="0" borderId="97" xfId="0" applyBorder="1" applyAlignment="1" applyProtection="1">
      <alignment horizontal="center" vertical="center" wrapText="1"/>
      <protection locked="0"/>
    </xf>
    <xf numFmtId="0" fontId="0" fillId="0" borderId="51" xfId="0" applyBorder="1" applyAlignment="1" applyProtection="1">
      <alignment horizontal="center" vertical="center" wrapText="1"/>
      <protection locked="0"/>
    </xf>
    <xf numFmtId="0" fontId="0" fillId="0" borderId="131" xfId="0" applyBorder="1" applyAlignment="1" applyProtection="1">
      <alignment horizontal="left" vertical="center" wrapText="1"/>
      <protection locked="0"/>
    </xf>
    <xf numFmtId="0" fontId="0" fillId="0" borderId="109" xfId="0" applyBorder="1" applyAlignment="1" applyProtection="1">
      <alignment horizontal="left" vertical="center" wrapText="1"/>
      <protection locked="0"/>
    </xf>
    <xf numFmtId="0" fontId="12" fillId="0" borderId="101" xfId="0" applyFont="1" applyBorder="1" applyAlignment="1" applyProtection="1">
      <alignment horizontal="left" vertical="center" wrapText="1"/>
      <protection locked="0"/>
    </xf>
    <xf numFmtId="0" fontId="12" fillId="0" borderId="102" xfId="0" applyFont="1" applyBorder="1" applyAlignment="1" applyProtection="1">
      <alignment horizontal="left" vertical="center" wrapText="1"/>
      <protection locked="0"/>
    </xf>
    <xf numFmtId="0" fontId="13" fillId="0" borderId="94" xfId="0" applyFont="1" applyBorder="1" applyAlignment="1" applyProtection="1">
      <alignment horizontal="center" vertical="center"/>
      <protection locked="0"/>
    </xf>
    <xf numFmtId="0" fontId="13" fillId="0" borderId="95" xfId="0" applyFont="1"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Protection="1">
      <alignment vertical="center"/>
      <protection locked="0"/>
    </xf>
    <xf numFmtId="0" fontId="11" fillId="0" borderId="5" xfId="0" applyFont="1" applyBorder="1" applyAlignment="1" applyProtection="1">
      <alignment vertical="center" wrapText="1"/>
      <protection locked="0"/>
    </xf>
    <xf numFmtId="0" fontId="11" fillId="0" borderId="5" xfId="0" applyFont="1" applyBorder="1" applyProtection="1">
      <alignment vertical="center"/>
      <protection locked="0"/>
    </xf>
    <xf numFmtId="0" fontId="12" fillId="0" borderId="104" xfId="0" applyFont="1" applyBorder="1" applyAlignment="1" applyProtection="1">
      <alignment horizontal="left" vertical="center" wrapText="1"/>
      <protection locked="0"/>
    </xf>
    <xf numFmtId="0" fontId="12" fillId="0" borderId="105" xfId="0" applyFont="1" applyBorder="1" applyAlignment="1" applyProtection="1">
      <alignment horizontal="left" vertical="center" wrapText="1"/>
      <protection locked="0"/>
    </xf>
    <xf numFmtId="0" fontId="13" fillId="0" borderId="103"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0" xfId="0" applyFont="1" applyAlignment="1" applyProtection="1">
      <alignment horizontal="left" vertical="top" wrapText="1"/>
      <protection locked="0"/>
    </xf>
    <xf numFmtId="0" fontId="1" fillId="0" borderId="12" xfId="0" applyFont="1" applyBorder="1" applyAlignment="1" applyProtection="1">
      <alignment horizontal="left" vertical="center" wrapText="1"/>
      <protection locked="0"/>
    </xf>
    <xf numFmtId="0" fontId="12" fillId="0" borderId="106"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3" fillId="0" borderId="96"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2" fillId="0" borderId="70" xfId="0" applyFont="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7" xfId="0" applyFont="1" applyBorder="1" applyAlignment="1">
      <alignment horizontal="center" vertical="center"/>
    </xf>
    <xf numFmtId="0" fontId="0" fillId="4" borderId="98" xfId="0" applyFill="1" applyBorder="1" applyAlignment="1" applyProtection="1">
      <alignment horizontal="left" vertical="center" wrapText="1"/>
      <protection hidden="1"/>
    </xf>
    <xf numFmtId="0" fontId="0" fillId="4" borderId="16" xfId="0" applyFill="1" applyBorder="1" applyAlignment="1" applyProtection="1">
      <alignment horizontal="left" vertical="center" wrapText="1"/>
      <protection hidden="1"/>
    </xf>
    <xf numFmtId="0" fontId="0" fillId="4" borderId="123" xfId="0" applyFill="1" applyBorder="1" applyAlignment="1" applyProtection="1">
      <alignment horizontal="left" vertical="center" wrapText="1"/>
      <protection hidden="1"/>
    </xf>
    <xf numFmtId="0" fontId="0" fillId="4" borderId="6"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xf numFmtId="0" fontId="17" fillId="0" borderId="86" xfId="0" applyFont="1" applyBorder="1" applyAlignment="1">
      <alignment horizontal="left" vertical="top" wrapText="1"/>
    </xf>
    <xf numFmtId="0" fontId="17" fillId="0" borderId="87" xfId="0" applyFont="1" applyBorder="1" applyAlignment="1">
      <alignment horizontal="left" vertical="top" wrapText="1"/>
    </xf>
    <xf numFmtId="0" fontId="17" fillId="0" borderId="6" xfId="0" applyFont="1" applyBorder="1" applyAlignment="1">
      <alignment vertical="top" wrapText="1"/>
    </xf>
    <xf numFmtId="0" fontId="17" fillId="0" borderId="15" xfId="0" applyFont="1" applyBorder="1" applyAlignment="1">
      <alignment vertical="top" wrapText="1"/>
    </xf>
    <xf numFmtId="0" fontId="17" fillId="0" borderId="160" xfId="0" applyFont="1" applyBorder="1" applyAlignment="1">
      <alignment vertical="top" wrapText="1"/>
    </xf>
    <xf numFmtId="0" fontId="17" fillId="0" borderId="161" xfId="0" applyFont="1" applyBorder="1" applyAlignment="1">
      <alignment vertical="top" wrapText="1"/>
    </xf>
    <xf numFmtId="0" fontId="34" fillId="0" borderId="70" xfId="0" applyFont="1" applyBorder="1">
      <alignment vertical="center"/>
    </xf>
    <xf numFmtId="0" fontId="34" fillId="0" borderId="72" xfId="0" applyFont="1" applyBorder="1">
      <alignment vertical="center"/>
    </xf>
    <xf numFmtId="0" fontId="17" fillId="0" borderId="6" xfId="0" applyFont="1" applyBorder="1">
      <alignment vertical="center"/>
    </xf>
    <xf numFmtId="0" fontId="17" fillId="0" borderId="15" xfId="0" applyFont="1" applyBorder="1">
      <alignment vertical="center"/>
    </xf>
    <xf numFmtId="0" fontId="17" fillId="0" borderId="15" xfId="0" applyFont="1" applyBorder="1" applyAlignment="1">
      <alignment vertical="top"/>
    </xf>
    <xf numFmtId="0" fontId="17" fillId="0" borderId="6" xfId="0" applyFont="1" applyBorder="1" applyAlignment="1">
      <alignment vertical="top"/>
    </xf>
    <xf numFmtId="0" fontId="31" fillId="0" borderId="70" xfId="0" applyFont="1" applyBorder="1" applyAlignment="1">
      <alignment vertical="center" wrapText="1"/>
    </xf>
    <xf numFmtId="0" fontId="31" fillId="0" borderId="72" xfId="0" applyFont="1" applyBorder="1" applyAlignment="1">
      <alignment vertical="center" wrapText="1"/>
    </xf>
    <xf numFmtId="0" fontId="17" fillId="0" borderId="6" xfId="0" applyFont="1" applyBorder="1" applyAlignment="1">
      <alignment vertical="center" wrapText="1"/>
    </xf>
    <xf numFmtId="0" fontId="17" fillId="0" borderId="15" xfId="0" applyFont="1" applyBorder="1" applyAlignment="1">
      <alignment vertical="center" wrapText="1"/>
    </xf>
    <xf numFmtId="0" fontId="17" fillId="0" borderId="6" xfId="0" applyFont="1" applyBorder="1" applyAlignment="1">
      <alignment horizontal="left" vertical="top" wrapText="1"/>
    </xf>
    <xf numFmtId="0" fontId="17" fillId="0" borderId="15" xfId="0" applyFont="1" applyBorder="1" applyAlignment="1">
      <alignment horizontal="left" vertical="top" wrapText="1"/>
    </xf>
    <xf numFmtId="0" fontId="1" fillId="0" borderId="212" xfId="0" applyFont="1" applyBorder="1" applyAlignment="1">
      <alignment horizontal="left" vertical="top"/>
    </xf>
    <xf numFmtId="0" fontId="1" fillId="0" borderId="194" xfId="0" applyFont="1" applyBorder="1" applyAlignment="1">
      <alignment horizontal="left" vertical="top"/>
    </xf>
    <xf numFmtId="0" fontId="1" fillId="0" borderId="213"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left" vertical="top"/>
    </xf>
    <xf numFmtId="0" fontId="1" fillId="0" borderId="15" xfId="0" applyFont="1" applyBorder="1" applyAlignment="1">
      <alignment horizontal="left" vertical="top"/>
    </xf>
    <xf numFmtId="0" fontId="1" fillId="0" borderId="86" xfId="0" applyFont="1" applyBorder="1" applyAlignment="1">
      <alignment horizontal="left" vertical="top"/>
    </xf>
    <xf numFmtId="0" fontId="1" fillId="0" borderId="10" xfId="0" applyFont="1" applyBorder="1" applyAlignment="1">
      <alignment horizontal="left" vertical="top"/>
    </xf>
    <xf numFmtId="0" fontId="1" fillId="0" borderId="87" xfId="0" applyFont="1" applyBorder="1" applyAlignment="1">
      <alignment horizontal="left" vertical="top"/>
    </xf>
    <xf numFmtId="0" fontId="39" fillId="0" borderId="70" xfId="0" applyFont="1" applyBorder="1">
      <alignment vertical="center"/>
    </xf>
    <xf numFmtId="0" fontId="39" fillId="0" borderId="71" xfId="0" applyFont="1" applyBorder="1">
      <alignment vertical="center"/>
    </xf>
    <xf numFmtId="0" fontId="39" fillId="0" borderId="72" xfId="0" applyFont="1" applyBorder="1">
      <alignment vertical="center"/>
    </xf>
    <xf numFmtId="38" fontId="1" fillId="0" borderId="5" xfId="1" applyFont="1" applyBorder="1" applyAlignment="1">
      <alignment horizontal="center" vertical="center"/>
    </xf>
    <xf numFmtId="0" fontId="1" fillId="0" borderId="5" xfId="0" applyFont="1" applyBorder="1" applyAlignment="1">
      <alignment horizontal="center" vertical="center"/>
    </xf>
    <xf numFmtId="0" fontId="1" fillId="0" borderId="91" xfId="0" applyFont="1" applyBorder="1" applyAlignment="1">
      <alignment horizontal="center" vertical="center"/>
    </xf>
    <xf numFmtId="0" fontId="1" fillId="0" borderId="111" xfId="0" applyFont="1" applyBorder="1" applyAlignment="1">
      <alignment horizontal="center" vertical="center"/>
    </xf>
    <xf numFmtId="0" fontId="1" fillId="0" borderId="95" xfId="0" applyFont="1" applyBorder="1" applyAlignment="1">
      <alignment horizontal="center" vertical="center"/>
    </xf>
    <xf numFmtId="0" fontId="1" fillId="0" borderId="162" xfId="0" applyFont="1" applyBorder="1" applyAlignment="1">
      <alignment horizontal="center" vertical="center"/>
    </xf>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 fillId="0" borderId="9" xfId="0" applyFont="1" applyBorder="1" applyAlignment="1">
      <alignment horizontal="center" vertical="center"/>
    </xf>
    <xf numFmtId="0" fontId="1" fillId="0" borderId="14" xfId="0" applyFont="1" applyBorder="1" applyAlignment="1">
      <alignment horizontal="center" vertical="center"/>
    </xf>
    <xf numFmtId="0" fontId="1" fillId="0" borderId="79"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3" fillId="0" borderId="0" xfId="0" applyFont="1" applyAlignment="1">
      <alignment vertical="center" wrapText="1"/>
    </xf>
    <xf numFmtId="0" fontId="13" fillId="0" borderId="5" xfId="0" applyFont="1" applyBorder="1">
      <alignment vertical="center"/>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9" fillId="0" borderId="180" xfId="0" applyFont="1" applyBorder="1" applyAlignment="1">
      <alignment horizontal="center" vertical="center"/>
    </xf>
    <xf numFmtId="0" fontId="9" fillId="0" borderId="181" xfId="0" applyFont="1" applyBorder="1" applyAlignment="1">
      <alignment horizontal="center" vertical="center"/>
    </xf>
    <xf numFmtId="0" fontId="9" fillId="0" borderId="181" xfId="0" applyFont="1" applyBorder="1" applyAlignment="1">
      <alignment horizontal="center" vertical="center" wrapText="1"/>
    </xf>
    <xf numFmtId="0" fontId="9" fillId="0" borderId="182" xfId="0" applyFont="1" applyBorder="1" applyAlignment="1">
      <alignment horizontal="center" vertical="center"/>
    </xf>
    <xf numFmtId="0" fontId="9" fillId="0" borderId="98" xfId="0" applyFont="1" applyBorder="1">
      <alignment vertical="center"/>
    </xf>
    <xf numFmtId="0" fontId="9" fillId="0" borderId="16" xfId="0" applyFont="1" applyBorder="1">
      <alignment vertical="center"/>
    </xf>
    <xf numFmtId="0" fontId="9" fillId="0" borderId="187" xfId="0" applyFont="1" applyBorder="1" applyAlignment="1">
      <alignment horizontal="center" vertical="center"/>
    </xf>
    <xf numFmtId="0" fontId="9" fillId="0" borderId="188" xfId="0" applyFont="1" applyBorder="1" applyAlignment="1">
      <alignment horizontal="center" vertical="center"/>
    </xf>
    <xf numFmtId="0" fontId="9" fillId="0" borderId="190" xfId="0" applyFont="1" applyBorder="1" applyAlignment="1">
      <alignment horizontal="center" vertical="center"/>
    </xf>
    <xf numFmtId="0" fontId="9" fillId="0" borderId="193" xfId="0" applyFont="1" applyBorder="1" applyAlignment="1">
      <alignment horizontal="center" vertical="center"/>
    </xf>
    <xf numFmtId="0" fontId="9" fillId="0" borderId="186" xfId="0" applyFont="1" applyBorder="1" applyAlignment="1">
      <alignment horizontal="center" vertical="center" wrapText="1"/>
    </xf>
    <xf numFmtId="0" fontId="9" fillId="0" borderId="192" xfId="0" applyFont="1" applyBorder="1" applyAlignment="1">
      <alignment horizontal="center" vertical="center"/>
    </xf>
    <xf numFmtId="0" fontId="9" fillId="0" borderId="177" xfId="0" applyFont="1" applyBorder="1">
      <alignment vertical="center"/>
    </xf>
    <xf numFmtId="0" fontId="9" fillId="0" borderId="178" xfId="0" applyFont="1" applyBorder="1">
      <alignment vertical="center"/>
    </xf>
    <xf numFmtId="0" fontId="9" fillId="0" borderId="135" xfId="0" applyFont="1" applyBorder="1">
      <alignment vertical="center"/>
    </xf>
    <xf numFmtId="0" fontId="9" fillId="0" borderId="136" xfId="0" applyFont="1" applyBorder="1">
      <alignment vertical="center"/>
    </xf>
    <xf numFmtId="0" fontId="9" fillId="0" borderId="171" xfId="0" applyFont="1" applyBorder="1">
      <alignment vertical="center"/>
    </xf>
    <xf numFmtId="0" fontId="9" fillId="0" borderId="172" xfId="0" applyFont="1" applyBorder="1">
      <alignment vertical="center"/>
    </xf>
    <xf numFmtId="0" fontId="9" fillId="0" borderId="171" xfId="0" applyFont="1" applyBorder="1" applyAlignment="1">
      <alignment vertical="center" wrapText="1"/>
    </xf>
    <xf numFmtId="0" fontId="9" fillId="0" borderId="172" xfId="0" applyFont="1" applyBorder="1" applyAlignment="1">
      <alignment vertical="center" wrapText="1"/>
    </xf>
    <xf numFmtId="0" fontId="9" fillId="0" borderId="174" xfId="0" applyFont="1" applyBorder="1" applyAlignment="1">
      <alignment vertical="center" wrapText="1"/>
    </xf>
    <xf numFmtId="0" fontId="9" fillId="0" borderId="175" xfId="0" applyFont="1" applyBorder="1" applyAlignment="1">
      <alignment vertical="center" wrapText="1"/>
    </xf>
    <xf numFmtId="180" fontId="9" fillId="0" borderId="3" xfId="0" applyNumberFormat="1" applyFont="1" applyBorder="1" applyAlignment="1">
      <alignment horizontal="center" vertical="center"/>
    </xf>
    <xf numFmtId="180" fontId="9" fillId="0" borderId="89" xfId="0" applyNumberFormat="1" applyFont="1" applyBorder="1" applyAlignment="1">
      <alignment horizontal="center" vertical="center"/>
    </xf>
    <xf numFmtId="180" fontId="9" fillId="0" borderId="4" xfId="0" applyNumberFormat="1" applyFont="1" applyBorder="1" applyAlignment="1">
      <alignment horizontal="center" vertical="center"/>
    </xf>
    <xf numFmtId="180" fontId="9" fillId="0" borderId="40" xfId="0" applyNumberFormat="1" applyFont="1" applyBorder="1" applyAlignment="1">
      <alignment horizontal="center" vertical="center"/>
    </xf>
    <xf numFmtId="180" fontId="9" fillId="0" borderId="209" xfId="1" applyNumberFormat="1" applyFont="1" applyBorder="1" applyAlignment="1">
      <alignment horizontal="right" vertical="center"/>
    </xf>
    <xf numFmtId="180" fontId="9" fillId="0" borderId="210" xfId="1" applyNumberFormat="1" applyFont="1" applyBorder="1" applyAlignment="1">
      <alignment horizontal="right" vertical="center"/>
    </xf>
    <xf numFmtId="0" fontId="13" fillId="0" borderId="5" xfId="0" quotePrefix="1" applyFont="1" applyBorder="1" applyAlignment="1">
      <alignment horizontal="left" vertical="center"/>
    </xf>
    <xf numFmtId="180" fontId="9" fillId="0" borderId="107" xfId="0" applyNumberFormat="1" applyFont="1" applyBorder="1">
      <alignment vertical="center"/>
    </xf>
    <xf numFmtId="180" fontId="9" fillId="0" borderId="51" xfId="0" applyNumberFormat="1" applyFont="1" applyBorder="1">
      <alignment vertical="center"/>
    </xf>
    <xf numFmtId="180" fontId="9" fillId="0" borderId="109" xfId="0" applyNumberFormat="1" applyFont="1" applyBorder="1">
      <alignment vertical="center"/>
    </xf>
    <xf numFmtId="180" fontId="9" fillId="0" borderId="178" xfId="0" applyNumberFormat="1" applyFont="1" applyBorder="1">
      <alignment vertical="center"/>
    </xf>
    <xf numFmtId="180" fontId="9" fillId="0" borderId="136" xfId="0" applyNumberFormat="1" applyFont="1" applyBorder="1">
      <alignment vertical="center"/>
    </xf>
    <xf numFmtId="180" fontId="9" fillId="0" borderId="172" xfId="0" applyNumberFormat="1" applyFont="1" applyBorder="1">
      <alignment vertical="center"/>
    </xf>
    <xf numFmtId="180" fontId="9" fillId="0" borderId="175" xfId="0" applyNumberFormat="1" applyFont="1" applyBorder="1">
      <alignment vertical="center"/>
    </xf>
    <xf numFmtId="0" fontId="9" fillId="0" borderId="179" xfId="0" applyFont="1" applyBorder="1">
      <alignment vertical="center"/>
    </xf>
    <xf numFmtId="0" fontId="9" fillId="0" borderId="137" xfId="0" applyFont="1" applyBorder="1">
      <alignment vertical="center"/>
    </xf>
    <xf numFmtId="0" fontId="9" fillId="0" borderId="173" xfId="0" applyFont="1" applyBorder="1">
      <alignment vertical="center"/>
    </xf>
    <xf numFmtId="0" fontId="9" fillId="0" borderId="175" xfId="0" applyFont="1" applyBorder="1">
      <alignment vertical="center"/>
    </xf>
    <xf numFmtId="0" fontId="9" fillId="0" borderId="176" xfId="0" applyFont="1" applyBorder="1">
      <alignment vertical="center"/>
    </xf>
    <xf numFmtId="0" fontId="9" fillId="0" borderId="0" xfId="0" applyFont="1" applyAlignment="1">
      <alignment horizontal="left" vertical="center"/>
    </xf>
    <xf numFmtId="0" fontId="13" fillId="0" borderId="0" xfId="0" applyFont="1" applyAlignment="1">
      <alignment horizontal="left" vertical="center" wrapText="1"/>
    </xf>
    <xf numFmtId="0" fontId="9" fillId="0" borderId="107" xfId="0" applyFont="1" applyBorder="1">
      <alignment vertical="center"/>
    </xf>
    <xf numFmtId="0" fontId="9" fillId="0" borderId="51" xfId="0" applyFont="1" applyBorder="1">
      <alignment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2" xfId="0" applyFont="1" applyBorder="1" applyAlignment="1">
      <alignment horizontal="center" vertical="center"/>
    </xf>
    <xf numFmtId="0" fontId="9" fillId="0" borderId="105" xfId="0" applyFont="1" applyBorder="1">
      <alignment vertical="center"/>
    </xf>
    <xf numFmtId="0" fontId="9" fillId="0" borderId="49" xfId="0" applyFont="1" applyBorder="1">
      <alignment vertical="center"/>
    </xf>
    <xf numFmtId="0" fontId="9" fillId="0" borderId="49" xfId="0" applyFont="1" applyBorder="1" applyAlignment="1">
      <alignment horizontal="right" vertical="center"/>
    </xf>
    <xf numFmtId="0" fontId="9" fillId="0" borderId="51" xfId="0" applyFont="1" applyBorder="1" applyAlignment="1">
      <alignment horizontal="righ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128" xfId="0" applyFont="1" applyBorder="1">
      <alignment vertical="center"/>
    </xf>
    <xf numFmtId="0" fontId="9" fillId="0" borderId="50" xfId="0" applyFont="1" applyBorder="1">
      <alignment vertical="center"/>
    </xf>
    <xf numFmtId="0" fontId="9" fillId="0" borderId="0" xfId="0" applyFont="1" applyAlignment="1">
      <alignment vertical="top" wrapText="1"/>
    </xf>
    <xf numFmtId="0" fontId="0" fillId="0" borderId="0" xfId="0" applyAlignment="1">
      <alignment vertical="top" wrapText="1"/>
    </xf>
    <xf numFmtId="14" fontId="9" fillId="0" borderId="49" xfId="0" applyNumberFormat="1" applyFont="1" applyBorder="1" applyAlignment="1">
      <alignment horizontal="center" vertical="center"/>
    </xf>
    <xf numFmtId="14" fontId="9" fillId="0" borderId="108" xfId="0" applyNumberFormat="1" applyFont="1" applyBorder="1" applyAlignment="1">
      <alignment horizontal="center" vertical="center"/>
    </xf>
    <xf numFmtId="14" fontId="9" fillId="0" borderId="51" xfId="0" applyNumberFormat="1" applyFont="1" applyBorder="1" applyAlignment="1">
      <alignment horizontal="center" vertical="center"/>
    </xf>
    <xf numFmtId="14" fontId="9" fillId="0" borderId="109" xfId="0" applyNumberFormat="1" applyFont="1" applyBorder="1" applyAlignment="1">
      <alignment horizontal="center" vertical="center"/>
    </xf>
    <xf numFmtId="0" fontId="13" fillId="0" borderId="5" xfId="0" applyFont="1" applyBorder="1" applyAlignment="1">
      <alignment horizontal="left" vertical="center" wrapText="1"/>
    </xf>
    <xf numFmtId="181" fontId="0" fillId="0" borderId="115" xfId="0" applyNumberFormat="1" applyBorder="1" applyAlignment="1">
      <alignment horizontal="right" vertical="center"/>
    </xf>
    <xf numFmtId="181" fontId="0" fillId="0" borderId="116" xfId="0" applyNumberFormat="1" applyBorder="1" applyAlignment="1">
      <alignment horizontal="right" vertical="center"/>
    </xf>
    <xf numFmtId="181" fontId="0" fillId="0" borderId="119" xfId="0" applyNumberFormat="1" applyBorder="1" applyAlignment="1">
      <alignment horizontal="right" vertical="center"/>
    </xf>
    <xf numFmtId="181" fontId="0" fillId="0" borderId="120" xfId="0" applyNumberFormat="1" applyBorder="1" applyAlignment="1">
      <alignment horizontal="right" vertical="center"/>
    </xf>
    <xf numFmtId="181" fontId="0" fillId="0" borderId="121" xfId="0" applyNumberFormat="1" applyBorder="1" applyAlignment="1">
      <alignment horizontal="right" vertical="center"/>
    </xf>
    <xf numFmtId="181" fontId="0" fillId="0" borderId="122" xfId="0" applyNumberFormat="1" applyBorder="1" applyAlignment="1">
      <alignment horizontal="right" vertical="center"/>
    </xf>
    <xf numFmtId="0" fontId="9" fillId="0" borderId="73" xfId="0" applyFont="1" applyBorder="1" applyAlignment="1">
      <alignment horizontal="left" vertical="top" wrapText="1"/>
    </xf>
    <xf numFmtId="0" fontId="9" fillId="0" borderId="74" xfId="0" applyFont="1" applyBorder="1" applyAlignment="1">
      <alignment horizontal="left" vertical="top" wrapText="1"/>
    </xf>
    <xf numFmtId="0" fontId="9" fillId="0" borderId="53" xfId="0" applyFont="1" applyBorder="1" applyAlignment="1">
      <alignment horizontal="left" vertical="top" wrapText="1"/>
    </xf>
    <xf numFmtId="0" fontId="9" fillId="0" borderId="91" xfId="0" applyFont="1" applyBorder="1" applyAlignment="1">
      <alignment horizontal="left" vertical="top" wrapText="1"/>
    </xf>
    <xf numFmtId="0" fontId="9" fillId="0" borderId="110" xfId="0" applyFont="1" applyBorder="1" applyAlignment="1">
      <alignment horizontal="left" vertical="top" wrapText="1"/>
    </xf>
    <xf numFmtId="0" fontId="9" fillId="0" borderId="111" xfId="0" applyFont="1" applyBorder="1" applyAlignment="1">
      <alignment horizontal="left" vertical="top" wrapText="1"/>
    </xf>
    <xf numFmtId="0" fontId="0" fillId="0" borderId="91" xfId="0" applyBorder="1" applyAlignment="1">
      <alignment vertical="top"/>
    </xf>
    <xf numFmtId="0" fontId="0" fillId="0" borderId="110" xfId="0" applyBorder="1" applyAlignment="1">
      <alignment vertical="top"/>
    </xf>
    <xf numFmtId="0" fontId="0" fillId="0" borderId="111" xfId="0" applyBorder="1" applyAlignment="1">
      <alignment vertical="top"/>
    </xf>
    <xf numFmtId="0" fontId="9" fillId="0" borderId="75" xfId="0" applyFont="1" applyBorder="1" applyAlignment="1">
      <alignment horizontal="left" vertical="top" wrapText="1"/>
    </xf>
    <xf numFmtId="0" fontId="9" fillId="0" borderId="92" xfId="0" applyFont="1" applyBorder="1" applyAlignment="1">
      <alignment horizontal="left" vertical="top" wrapText="1"/>
    </xf>
    <xf numFmtId="0" fontId="0" fillId="0" borderId="92" xfId="0" applyBorder="1" applyAlignment="1">
      <alignment vertical="top"/>
    </xf>
    <xf numFmtId="181" fontId="0" fillId="0" borderId="91" xfId="0" applyNumberFormat="1" applyBorder="1" applyAlignment="1">
      <alignment horizontal="right" vertical="center"/>
    </xf>
    <xf numFmtId="181" fontId="0" fillId="0" borderId="110" xfId="0" applyNumberFormat="1" applyBorder="1" applyAlignment="1">
      <alignment horizontal="right" vertical="center"/>
    </xf>
    <xf numFmtId="181" fontId="0" fillId="0" borderId="111" xfId="0" applyNumberFormat="1" applyBorder="1" applyAlignment="1">
      <alignment horizontal="right" vertical="center"/>
    </xf>
    <xf numFmtId="181" fontId="0" fillId="0" borderId="76" xfId="0" applyNumberFormat="1" applyBorder="1" applyAlignment="1">
      <alignment horizontal="right" vertical="center"/>
    </xf>
    <xf numFmtId="181" fontId="0" fillId="0" borderId="77" xfId="0" applyNumberFormat="1" applyBorder="1" applyAlignment="1">
      <alignment horizontal="right" vertical="center"/>
    </xf>
    <xf numFmtId="181" fontId="0" fillId="0" borderId="56" xfId="0" applyNumberFormat="1" applyBorder="1" applyAlignment="1">
      <alignment horizontal="right" vertical="center"/>
    </xf>
    <xf numFmtId="181" fontId="0" fillId="0" borderId="92" xfId="0" applyNumberFormat="1" applyBorder="1" applyAlignment="1">
      <alignment horizontal="right" vertical="center"/>
    </xf>
    <xf numFmtId="181" fontId="0" fillId="0" borderId="78" xfId="0" applyNumberFormat="1" applyBorder="1" applyAlignment="1">
      <alignment horizontal="right" vertical="center"/>
    </xf>
    <xf numFmtId="0" fontId="9" fillId="0" borderId="73" xfId="0" applyFont="1" applyBorder="1" applyAlignment="1">
      <alignment horizontal="left" vertical="top"/>
    </xf>
    <xf numFmtId="0" fontId="9" fillId="0" borderId="74" xfId="0" applyFont="1" applyBorder="1" applyAlignment="1">
      <alignment horizontal="left" vertical="top"/>
    </xf>
    <xf numFmtId="0" fontId="9" fillId="0" borderId="53" xfId="0" applyFont="1" applyBorder="1" applyAlignment="1">
      <alignment horizontal="left" vertical="top"/>
    </xf>
    <xf numFmtId="0" fontId="9" fillId="0" borderId="91" xfId="0" applyFont="1" applyBorder="1" applyAlignment="1">
      <alignment horizontal="left" vertical="top"/>
    </xf>
    <xf numFmtId="0" fontId="9" fillId="0" borderId="110" xfId="0" applyFont="1" applyBorder="1" applyAlignment="1">
      <alignment horizontal="left" vertical="top"/>
    </xf>
    <xf numFmtId="0" fontId="9" fillId="0" borderId="111" xfId="0" applyFont="1" applyBorder="1" applyAlignment="1">
      <alignment horizontal="left" vertical="top"/>
    </xf>
    <xf numFmtId="181" fontId="0" fillId="0" borderId="69" xfId="0" applyNumberFormat="1" applyBorder="1" applyAlignment="1">
      <alignment horizontal="right" vertical="center"/>
    </xf>
    <xf numFmtId="181" fontId="0" fillId="0" borderId="62" xfId="0" applyNumberFormat="1" applyBorder="1" applyAlignment="1">
      <alignment horizontal="right" vertical="center"/>
    </xf>
    <xf numFmtId="181" fontId="0" fillId="0" borderId="60" xfId="0" applyNumberFormat="1" applyBorder="1" applyAlignment="1">
      <alignment horizontal="right" vertical="center"/>
    </xf>
    <xf numFmtId="0" fontId="9" fillId="0" borderId="112" xfId="0" applyFont="1" applyBorder="1" applyAlignment="1">
      <alignment horizontal="left" vertical="top" wrapText="1"/>
    </xf>
    <xf numFmtId="0" fontId="0" fillId="0" borderId="113" xfId="0" applyBorder="1" applyAlignment="1">
      <alignment vertical="top"/>
    </xf>
    <xf numFmtId="0" fontId="0" fillId="0" borderId="114" xfId="0" applyBorder="1" applyAlignment="1">
      <alignment vertical="top"/>
    </xf>
    <xf numFmtId="0" fontId="0" fillId="0" borderId="115" xfId="0" applyBorder="1" applyAlignment="1">
      <alignment vertical="top"/>
    </xf>
    <xf numFmtId="0" fontId="0" fillId="0" borderId="116" xfId="0" applyBorder="1" applyAlignment="1">
      <alignment vertical="top"/>
    </xf>
    <xf numFmtId="0" fontId="0" fillId="0" borderId="117" xfId="0" applyBorder="1" applyAlignment="1">
      <alignment vertical="top"/>
    </xf>
    <xf numFmtId="0" fontId="0" fillId="0" borderId="118" xfId="0" applyBorder="1" applyAlignment="1">
      <alignment vertical="top"/>
    </xf>
    <xf numFmtId="0" fontId="0" fillId="0" borderId="119" xfId="0" applyBorder="1" applyAlignment="1">
      <alignment vertical="top"/>
    </xf>
    <xf numFmtId="0" fontId="13" fillId="0" borderId="5" xfId="0" applyFont="1" applyBorder="1" applyAlignment="1">
      <alignment vertical="center" wrapText="1"/>
    </xf>
    <xf numFmtId="0" fontId="13" fillId="0" borderId="48" xfId="0" applyFont="1" applyBorder="1" applyAlignment="1">
      <alignment vertical="center" wrapText="1"/>
    </xf>
    <xf numFmtId="0" fontId="13" fillId="0" borderId="49" xfId="0" applyFont="1" applyBorder="1" applyAlignment="1">
      <alignment vertical="center" wrapText="1"/>
    </xf>
    <xf numFmtId="0" fontId="13" fillId="0" borderId="13" xfId="0" applyFont="1" applyBorder="1" applyAlignment="1">
      <alignment vertical="center" wrapText="1"/>
    </xf>
    <xf numFmtId="0" fontId="13" fillId="0" borderId="5" xfId="0" quotePrefix="1" applyFont="1" applyBorder="1">
      <alignment vertical="center"/>
    </xf>
    <xf numFmtId="0" fontId="9" fillId="0" borderId="195" xfId="0" applyFont="1" applyBorder="1" applyAlignment="1">
      <alignment horizontal="right" vertical="center"/>
    </xf>
    <xf numFmtId="0" fontId="9" fillId="0" borderId="196" xfId="0" applyFont="1" applyBorder="1" applyAlignment="1">
      <alignment horizontal="right" vertical="center"/>
    </xf>
    <xf numFmtId="0" fontId="9" fillId="0" borderId="67" xfId="0" applyFont="1" applyBorder="1" applyAlignment="1">
      <alignment horizontal="left" vertical="top" wrapText="1"/>
    </xf>
    <xf numFmtId="0" fontId="0" fillId="0" borderId="81" xfId="0" applyBorder="1" applyAlignment="1">
      <alignment vertical="top"/>
    </xf>
    <xf numFmtId="0" fontId="0" fillId="0" borderId="58" xfId="0" applyBorder="1" applyAlignment="1">
      <alignment vertical="top"/>
    </xf>
    <xf numFmtId="181" fontId="0" fillId="0" borderId="117" xfId="0" applyNumberFormat="1" applyBorder="1" applyAlignment="1">
      <alignment horizontal="right" vertical="center"/>
    </xf>
    <xf numFmtId="181" fontId="0" fillId="0" borderId="126" xfId="0" applyNumberFormat="1" applyBorder="1" applyAlignment="1">
      <alignment horizontal="right" vertical="center"/>
    </xf>
    <xf numFmtId="0" fontId="9" fillId="0" borderId="170" xfId="0" applyFont="1" applyBorder="1" applyAlignment="1">
      <alignment horizontal="right" vertical="center"/>
    </xf>
    <xf numFmtId="0" fontId="9" fillId="0" borderId="111" xfId="0" applyFont="1" applyBorder="1" applyAlignment="1">
      <alignment horizontal="right" vertical="center"/>
    </xf>
    <xf numFmtId="0" fontId="0" fillId="0" borderId="105" xfId="0" applyBorder="1" applyAlignment="1">
      <alignment horizontal="center" vertical="center"/>
    </xf>
    <xf numFmtId="0" fontId="0" fillId="0" borderId="107" xfId="0" applyBorder="1" applyAlignment="1">
      <alignment horizontal="center" vertical="center"/>
    </xf>
    <xf numFmtId="0" fontId="9" fillId="14" borderId="90" xfId="0" applyFont="1" applyFill="1" applyBorder="1" applyAlignment="1">
      <alignment horizontal="center" vertical="center"/>
    </xf>
    <xf numFmtId="0" fontId="9" fillId="14" borderId="42" xfId="0" applyFont="1" applyFill="1" applyBorder="1" applyAlignment="1">
      <alignment horizontal="center" vertical="center"/>
    </xf>
    <xf numFmtId="0" fontId="9" fillId="14" borderId="45" xfId="0" applyFont="1" applyFill="1" applyBorder="1" applyAlignment="1">
      <alignment horizontal="center" vertical="center"/>
    </xf>
    <xf numFmtId="0" fontId="9" fillId="14" borderId="200" xfId="0" applyFont="1" applyFill="1" applyBorder="1" applyAlignment="1">
      <alignment horizontal="center" vertical="center"/>
    </xf>
    <xf numFmtId="0" fontId="9" fillId="0" borderId="198" xfId="0" applyFont="1" applyBorder="1" applyAlignment="1">
      <alignment horizontal="right" vertical="center"/>
    </xf>
    <xf numFmtId="0" fontId="9" fillId="0" borderId="90" xfId="0" applyFont="1" applyBorder="1" applyAlignment="1">
      <alignment horizontal="right" vertical="center"/>
    </xf>
    <xf numFmtId="0" fontId="9" fillId="0" borderId="199" xfId="0" applyFont="1" applyBorder="1" applyAlignment="1">
      <alignment horizontal="right" vertical="center"/>
    </xf>
    <xf numFmtId="0" fontId="9" fillId="0" borderId="45" xfId="0" applyFont="1" applyBorder="1" applyAlignment="1">
      <alignment horizontal="right" vertical="center"/>
    </xf>
    <xf numFmtId="0" fontId="40" fillId="14" borderId="196" xfId="0" applyFont="1" applyFill="1" applyBorder="1" applyAlignment="1">
      <alignment horizontal="right" vertical="center"/>
    </xf>
    <xf numFmtId="0" fontId="40" fillId="14" borderId="197" xfId="0" applyFont="1" applyFill="1" applyBorder="1" applyAlignment="1">
      <alignment horizontal="right" vertical="center"/>
    </xf>
    <xf numFmtId="0" fontId="9" fillId="0" borderId="13"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89" xfId="0" applyFont="1" applyBorder="1" applyAlignment="1">
      <alignment horizontal="center" vertical="center"/>
    </xf>
    <xf numFmtId="180" fontId="9" fillId="0" borderId="202" xfId="1" applyNumberFormat="1" applyFont="1" applyBorder="1" applyAlignment="1">
      <alignment horizontal="right" vertical="center"/>
    </xf>
    <xf numFmtId="180" fontId="9" fillId="0" borderId="203" xfId="1" applyNumberFormat="1" applyFont="1" applyBorder="1" applyAlignment="1">
      <alignment horizontal="right" vertical="center"/>
    </xf>
    <xf numFmtId="180" fontId="9" fillId="0" borderId="205" xfId="1" applyNumberFormat="1" applyFont="1" applyBorder="1" applyAlignment="1">
      <alignment horizontal="right" vertical="center"/>
    </xf>
    <xf numFmtId="180" fontId="9" fillId="0" borderId="206" xfId="1" applyNumberFormat="1" applyFont="1" applyBorder="1" applyAlignment="1">
      <alignment horizontal="right" vertical="center"/>
    </xf>
    <xf numFmtId="0" fontId="9" fillId="0" borderId="106" xfId="0" applyFont="1" applyBorder="1" applyAlignment="1">
      <alignment horizontal="center" vertical="center"/>
    </xf>
    <xf numFmtId="0" fontId="9" fillId="0" borderId="129" xfId="0" applyFont="1" applyBorder="1" applyAlignment="1">
      <alignment horizontal="center" vertical="center"/>
    </xf>
    <xf numFmtId="0" fontId="9" fillId="0" borderId="130" xfId="0" applyFont="1" applyBorder="1" applyAlignment="1">
      <alignment horizontal="center" vertical="center"/>
    </xf>
    <xf numFmtId="0" fontId="0" fillId="0" borderId="5" xfId="0" applyBorder="1" applyAlignment="1">
      <alignment horizontal="left" vertical="center"/>
    </xf>
    <xf numFmtId="0" fontId="0" fillId="0" borderId="5" xfId="0" applyBorder="1">
      <alignment vertical="center"/>
    </xf>
    <xf numFmtId="0" fontId="9" fillId="0" borderId="208" xfId="0" applyFont="1" applyBorder="1" applyAlignment="1">
      <alignment horizontal="right" vertical="center"/>
    </xf>
    <xf numFmtId="0" fontId="9" fillId="0" borderId="56" xfId="0" applyFont="1" applyBorder="1" applyAlignment="1">
      <alignment horizontal="right" vertical="center"/>
    </xf>
    <xf numFmtId="0" fontId="9" fillId="0" borderId="16" xfId="0" applyFont="1" applyBorder="1" applyAlignment="1">
      <alignment horizontal="center" vertical="center"/>
    </xf>
    <xf numFmtId="0" fontId="9" fillId="0" borderId="86" xfId="0" applyFont="1" applyBorder="1" applyAlignment="1">
      <alignment horizontal="right" vertical="center"/>
    </xf>
    <xf numFmtId="0" fontId="9" fillId="0" borderId="100" xfId="0" applyFont="1" applyBorder="1" applyAlignment="1">
      <alignment horizontal="right" vertical="center"/>
    </xf>
    <xf numFmtId="0" fontId="13" fillId="0" borderId="5" xfId="0" applyFont="1" applyBorder="1" applyAlignment="1">
      <alignment horizontal="left" vertical="center"/>
    </xf>
    <xf numFmtId="0" fontId="9" fillId="0" borderId="37" xfId="0" applyFont="1" applyBorder="1" applyAlignment="1">
      <alignment horizontal="center" vertical="center"/>
    </xf>
    <xf numFmtId="0" fontId="9" fillId="0" borderId="162" xfId="0" applyFont="1" applyBorder="1" applyAlignment="1">
      <alignment horizontal="center" vertical="center"/>
    </xf>
    <xf numFmtId="0" fontId="9" fillId="0" borderId="191" xfId="0" applyFont="1" applyBorder="1" applyAlignment="1">
      <alignment horizontal="center" vertical="center"/>
    </xf>
    <xf numFmtId="12" fontId="9" fillId="14" borderId="203" xfId="0" quotePrefix="1" applyNumberFormat="1" applyFont="1" applyFill="1" applyBorder="1" applyAlignment="1">
      <alignment horizontal="center" vertical="center"/>
    </xf>
    <xf numFmtId="12" fontId="9" fillId="14" borderId="204" xfId="0" applyNumberFormat="1" applyFont="1" applyFill="1" applyBorder="1" applyAlignment="1">
      <alignment horizontal="center" vertical="center"/>
    </xf>
    <xf numFmtId="12" fontId="9" fillId="14" borderId="206" xfId="0" applyNumberFormat="1" applyFont="1" applyFill="1" applyBorder="1" applyAlignment="1">
      <alignment horizontal="center" vertical="center"/>
    </xf>
    <xf numFmtId="12" fontId="9" fillId="14" borderId="207" xfId="0" applyNumberFormat="1" applyFont="1" applyFill="1" applyBorder="1" applyAlignment="1">
      <alignment horizontal="center" vertical="center"/>
    </xf>
    <xf numFmtId="12" fontId="9" fillId="14" borderId="210" xfId="0" applyNumberFormat="1" applyFont="1" applyFill="1" applyBorder="1" applyAlignment="1">
      <alignment horizontal="center" vertical="center"/>
    </xf>
    <xf numFmtId="12" fontId="9" fillId="14" borderId="211" xfId="0" applyNumberFormat="1" applyFont="1" applyFill="1" applyBorder="1" applyAlignment="1">
      <alignment horizontal="center" vertical="center"/>
    </xf>
    <xf numFmtId="0" fontId="9" fillId="0" borderId="184" xfId="0" applyFont="1" applyBorder="1" applyAlignment="1">
      <alignment horizontal="right" vertical="center" wrapText="1"/>
    </xf>
    <xf numFmtId="0" fontId="9" fillId="0" borderId="185" xfId="0" applyFont="1" applyBorder="1" applyAlignment="1">
      <alignment horizontal="right" vertical="center"/>
    </xf>
    <xf numFmtId="180" fontId="9" fillId="0" borderId="183" xfId="1" applyNumberFormat="1" applyFont="1" applyBorder="1" applyAlignment="1">
      <alignment horizontal="right" vertical="center"/>
    </xf>
    <xf numFmtId="180" fontId="9" fillId="0" borderId="184" xfId="1" applyNumberFormat="1" applyFont="1" applyBorder="1" applyAlignment="1">
      <alignment horizontal="right" vertical="center"/>
    </xf>
    <xf numFmtId="180" fontId="9" fillId="0" borderId="2" xfId="0" applyNumberFormat="1" applyFont="1" applyBorder="1" applyAlignment="1">
      <alignment horizontal="center" vertical="center"/>
    </xf>
    <xf numFmtId="180" fontId="9" fillId="0" borderId="39" xfId="0" applyNumberFormat="1" applyFont="1" applyBorder="1" applyAlignment="1">
      <alignment horizontal="center" vertical="center"/>
    </xf>
    <xf numFmtId="0" fontId="9" fillId="0" borderId="201" xfId="0" applyFont="1" applyBorder="1" applyAlignment="1">
      <alignment horizontal="right" vertical="center"/>
    </xf>
    <xf numFmtId="0" fontId="9" fillId="0" borderId="58" xfId="0" applyFont="1" applyBorder="1" applyAlignment="1">
      <alignment horizontal="right" vertical="center"/>
    </xf>
    <xf numFmtId="180" fontId="9" fillId="0" borderId="51" xfId="0" applyNumberFormat="1" applyFont="1" applyBorder="1" applyAlignment="1">
      <alignment horizontal="center" vertical="center"/>
    </xf>
    <xf numFmtId="180" fontId="9" fillId="0" borderId="109" xfId="0" applyNumberFormat="1" applyFont="1" applyBorder="1" applyAlignment="1">
      <alignment horizontal="center" vertical="center"/>
    </xf>
    <xf numFmtId="0" fontId="9" fillId="0" borderId="39" xfId="0" applyFont="1" applyBorder="1" applyAlignment="1">
      <alignment horizontal="center" vertical="center"/>
    </xf>
    <xf numFmtId="0" fontId="9" fillId="0" borderId="127" xfId="0" applyFont="1" applyBorder="1">
      <alignment vertical="center"/>
    </xf>
    <xf numFmtId="0" fontId="9" fillId="0" borderId="108" xfId="0" applyFont="1" applyBorder="1">
      <alignment vertical="center"/>
    </xf>
  </cellXfs>
  <cellStyles count="4">
    <cellStyle name="パーセント" xfId="2" builtinId="5"/>
    <cellStyle name="桁区切り" xfId="1" builtinId="6"/>
    <cellStyle name="標準" xfId="0" builtinId="0"/>
    <cellStyle name="標準 2" xfId="3" xr:uid="{FFE8C833-A048-46C3-927F-D86B9A6C25B8}"/>
  </cellStyles>
  <dxfs count="6">
    <dxf>
      <fill>
        <patternFill>
          <bgColor rgb="FFFFFFCC"/>
        </patternFill>
      </fill>
    </dxf>
    <dxf>
      <fill>
        <patternFill>
          <bgColor rgb="FFCCFFFF"/>
        </patternFill>
      </fill>
    </dxf>
    <dxf>
      <fill>
        <patternFill>
          <bgColor theme="5" tint="0.79998168889431442"/>
        </patternFill>
      </fill>
    </dxf>
    <dxf>
      <font>
        <condense val="0"/>
        <extend val="0"/>
        <color indexed="45"/>
      </font>
    </dxf>
    <dxf>
      <font>
        <condense val="0"/>
        <extend val="0"/>
        <color indexed="43"/>
      </font>
    </dxf>
    <dxf>
      <font>
        <condense val="0"/>
        <extend val="0"/>
        <color indexed="43"/>
      </font>
    </dxf>
  </dxfs>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190499</xdr:colOff>
      <xdr:row>0</xdr:row>
      <xdr:rowOff>46990</xdr:rowOff>
    </xdr:from>
    <xdr:to>
      <xdr:col>6</xdr:col>
      <xdr:colOff>1655372</xdr:colOff>
      <xdr:row>0</xdr:row>
      <xdr:rowOff>285749</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324724" y="46990"/>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Ｒ０５ 応募申請用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xdr:colOff>
      <xdr:row>6</xdr:row>
      <xdr:rowOff>8890</xdr:rowOff>
    </xdr:from>
    <xdr:to>
      <xdr:col>2</xdr:col>
      <xdr:colOff>902804</xdr:colOff>
      <xdr:row>6</xdr:row>
      <xdr:rowOff>240801</xdr:rowOff>
    </xdr:to>
    <xdr:sp macro="" textlink="">
      <xdr:nvSpPr>
        <xdr:cNvPr id="21" name="Text Box 92">
          <a:extLst>
            <a:ext uri="{FF2B5EF4-FFF2-40B4-BE49-F238E27FC236}">
              <a16:creationId xmlns:a16="http://schemas.microsoft.com/office/drawing/2014/main" id="{00000000-0008-0000-0100-000015000000}"/>
            </a:ext>
          </a:extLst>
        </xdr:cNvPr>
        <xdr:cNvSpPr txBox="1">
          <a:spLocks noChangeArrowheads="1"/>
        </xdr:cNvSpPr>
      </xdr:nvSpPr>
      <xdr:spPr bwMode="auto">
        <a:xfrm>
          <a:off x="2807142" y="9268847"/>
          <a:ext cx="895184" cy="23191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12065</xdr:colOff>
      <xdr:row>6</xdr:row>
      <xdr:rowOff>12065</xdr:rowOff>
    </xdr:from>
    <xdr:to>
      <xdr:col>3</xdr:col>
      <xdr:colOff>712305</xdr:colOff>
      <xdr:row>6</xdr:row>
      <xdr:rowOff>237626</xdr:rowOff>
    </xdr:to>
    <xdr:sp macro="" textlink="">
      <xdr:nvSpPr>
        <xdr:cNvPr id="22" name="Text Box 93">
          <a:extLst>
            <a:ext uri="{FF2B5EF4-FFF2-40B4-BE49-F238E27FC236}">
              <a16:creationId xmlns:a16="http://schemas.microsoft.com/office/drawing/2014/main" id="{00000000-0008-0000-0100-000016000000}"/>
            </a:ext>
          </a:extLst>
        </xdr:cNvPr>
        <xdr:cNvSpPr txBox="1">
          <a:spLocks noChangeArrowheads="1"/>
        </xdr:cNvSpPr>
      </xdr:nvSpPr>
      <xdr:spPr bwMode="auto">
        <a:xfrm>
          <a:off x="4343869" y="9272022"/>
          <a:ext cx="70024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（イ）の合計</a:t>
          </a:r>
        </a:p>
      </xdr:txBody>
    </xdr:sp>
    <xdr:clientData/>
  </xdr:twoCellAnchor>
  <xdr:twoCellAnchor>
    <xdr:from>
      <xdr:col>4</xdr:col>
      <xdr:colOff>19079</xdr:colOff>
      <xdr:row>6</xdr:row>
      <xdr:rowOff>12065</xdr:rowOff>
    </xdr:from>
    <xdr:to>
      <xdr:col>4</xdr:col>
      <xdr:colOff>914263</xdr:colOff>
      <xdr:row>6</xdr:row>
      <xdr:rowOff>237626</xdr:rowOff>
    </xdr:to>
    <xdr:sp macro="" textlink="">
      <xdr:nvSpPr>
        <xdr:cNvPr id="35" name="Text Box 92">
          <a:extLst>
            <a:ext uri="{FF2B5EF4-FFF2-40B4-BE49-F238E27FC236}">
              <a16:creationId xmlns:a16="http://schemas.microsoft.com/office/drawing/2014/main" id="{00000000-0008-0000-0100-000023000000}"/>
            </a:ext>
          </a:extLst>
        </xdr:cNvPr>
        <xdr:cNvSpPr txBox="1">
          <a:spLocks noChangeArrowheads="1"/>
        </xdr:cNvSpPr>
      </xdr:nvSpPr>
      <xdr:spPr bwMode="auto">
        <a:xfrm>
          <a:off x="5725796" y="9272022"/>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10795</xdr:colOff>
      <xdr:row>7</xdr:row>
      <xdr:rowOff>20349</xdr:rowOff>
    </xdr:from>
    <xdr:to>
      <xdr:col>2</xdr:col>
      <xdr:colOff>905979</xdr:colOff>
      <xdr:row>7</xdr:row>
      <xdr:rowOff>245910</xdr:rowOff>
    </xdr:to>
    <xdr:sp macro="" textlink="">
      <xdr:nvSpPr>
        <xdr:cNvPr id="36" name="Text Box 92">
          <a:extLst>
            <a:ext uri="{FF2B5EF4-FFF2-40B4-BE49-F238E27FC236}">
              <a16:creationId xmlns:a16="http://schemas.microsoft.com/office/drawing/2014/main" id="{00000000-0008-0000-0100-000024000000}"/>
            </a:ext>
          </a:extLst>
        </xdr:cNvPr>
        <xdr:cNvSpPr txBox="1">
          <a:spLocks noChangeArrowheads="1"/>
        </xdr:cNvSpPr>
      </xdr:nvSpPr>
      <xdr:spPr bwMode="auto">
        <a:xfrm>
          <a:off x="281031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15903</xdr:colOff>
      <xdr:row>7</xdr:row>
      <xdr:rowOff>20349</xdr:rowOff>
    </xdr:from>
    <xdr:to>
      <xdr:col>3</xdr:col>
      <xdr:colOff>911087</xdr:colOff>
      <xdr:row>7</xdr:row>
      <xdr:rowOff>245910</xdr:rowOff>
    </xdr:to>
    <xdr:sp macro="" textlink="">
      <xdr:nvSpPr>
        <xdr:cNvPr id="37" name="Text Box 92">
          <a:extLst>
            <a:ext uri="{FF2B5EF4-FFF2-40B4-BE49-F238E27FC236}">
              <a16:creationId xmlns:a16="http://schemas.microsoft.com/office/drawing/2014/main" id="{00000000-0008-0000-0100-000025000000}"/>
            </a:ext>
          </a:extLst>
        </xdr:cNvPr>
        <xdr:cNvSpPr txBox="1">
          <a:spLocks noChangeArrowheads="1"/>
        </xdr:cNvSpPr>
      </xdr:nvSpPr>
      <xdr:spPr bwMode="auto">
        <a:xfrm>
          <a:off x="434770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32469</xdr:colOff>
      <xdr:row>7</xdr:row>
      <xdr:rowOff>20349</xdr:rowOff>
    </xdr:from>
    <xdr:to>
      <xdr:col>4</xdr:col>
      <xdr:colOff>1048717</xdr:colOff>
      <xdr:row>7</xdr:row>
      <xdr:rowOff>245910</xdr:rowOff>
    </xdr:to>
    <xdr:sp macro="" textlink="">
      <xdr:nvSpPr>
        <xdr:cNvPr id="38" name="Text Box 92">
          <a:extLst>
            <a:ext uri="{FF2B5EF4-FFF2-40B4-BE49-F238E27FC236}">
              <a16:creationId xmlns:a16="http://schemas.microsoft.com/office/drawing/2014/main" id="{00000000-0008-0000-0100-000026000000}"/>
            </a:ext>
          </a:extLst>
        </xdr:cNvPr>
        <xdr:cNvSpPr txBox="1">
          <a:spLocks noChangeArrowheads="1"/>
        </xdr:cNvSpPr>
      </xdr:nvSpPr>
      <xdr:spPr bwMode="auto">
        <a:xfrm>
          <a:off x="6260991" y="3084914"/>
          <a:ext cx="1016248"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13</xdr:row>
      <xdr:rowOff>25041</xdr:rowOff>
    </xdr:from>
    <xdr:to>
      <xdr:col>3</xdr:col>
      <xdr:colOff>486761</xdr:colOff>
      <xdr:row>13</xdr:row>
      <xdr:rowOff>250559</xdr:rowOff>
    </xdr:to>
    <xdr:sp macro="" textlink="">
      <xdr:nvSpPr>
        <xdr:cNvPr id="33" name="Text Box 23">
          <a:extLst>
            <a:ext uri="{FF2B5EF4-FFF2-40B4-BE49-F238E27FC236}">
              <a16:creationId xmlns:a16="http://schemas.microsoft.com/office/drawing/2014/main" id="{00000000-0008-0000-0100-000021000000}"/>
            </a:ext>
          </a:extLst>
        </xdr:cNvPr>
        <xdr:cNvSpPr txBox="1">
          <a:spLocks noChangeArrowheads="1"/>
        </xdr:cNvSpPr>
      </xdr:nvSpPr>
      <xdr:spPr bwMode="auto">
        <a:xfrm>
          <a:off x="4755791" y="807366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13</xdr:row>
      <xdr:rowOff>25041</xdr:rowOff>
    </xdr:from>
    <xdr:to>
      <xdr:col>4</xdr:col>
      <xdr:colOff>499018</xdr:colOff>
      <xdr:row>13</xdr:row>
      <xdr:rowOff>250559</xdr:rowOff>
    </xdr:to>
    <xdr:sp macro="" textlink="">
      <xdr:nvSpPr>
        <xdr:cNvPr id="34" name="Text Box 24">
          <a:extLst>
            <a:ext uri="{FF2B5EF4-FFF2-40B4-BE49-F238E27FC236}">
              <a16:creationId xmlns:a16="http://schemas.microsoft.com/office/drawing/2014/main" id="{00000000-0008-0000-0100-000022000000}"/>
            </a:ext>
          </a:extLst>
        </xdr:cNvPr>
        <xdr:cNvSpPr txBox="1">
          <a:spLocks noChangeArrowheads="1"/>
        </xdr:cNvSpPr>
      </xdr:nvSpPr>
      <xdr:spPr bwMode="auto">
        <a:xfrm>
          <a:off x="6272448" y="807366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15</xdr:row>
      <xdr:rowOff>37879</xdr:rowOff>
    </xdr:from>
    <xdr:to>
      <xdr:col>2</xdr:col>
      <xdr:colOff>419090</xdr:colOff>
      <xdr:row>15</xdr:row>
      <xdr:rowOff>266710</xdr:rowOff>
    </xdr:to>
    <xdr:sp macro="" textlink="">
      <xdr:nvSpPr>
        <xdr:cNvPr id="39" name="Text Box 101">
          <a:extLst>
            <a:ext uri="{FF2B5EF4-FFF2-40B4-BE49-F238E27FC236}">
              <a16:creationId xmlns:a16="http://schemas.microsoft.com/office/drawing/2014/main" id="{00000000-0008-0000-0100-000027000000}"/>
            </a:ext>
          </a:extLst>
        </xdr:cNvPr>
        <xdr:cNvSpPr txBox="1">
          <a:spLocks noChangeArrowheads="1"/>
        </xdr:cNvSpPr>
      </xdr:nvSpPr>
      <xdr:spPr bwMode="auto">
        <a:xfrm>
          <a:off x="3020695" y="900090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11</xdr:row>
      <xdr:rowOff>35560</xdr:rowOff>
    </xdr:from>
    <xdr:to>
      <xdr:col>3</xdr:col>
      <xdr:colOff>722424</xdr:colOff>
      <xdr:row>11</xdr:row>
      <xdr:rowOff>264594</xdr:rowOff>
    </xdr:to>
    <xdr:sp macro="" textlink="">
      <xdr:nvSpPr>
        <xdr:cNvPr id="40" name="Text Box 102">
          <a:extLst>
            <a:ext uri="{FF2B5EF4-FFF2-40B4-BE49-F238E27FC236}">
              <a16:creationId xmlns:a16="http://schemas.microsoft.com/office/drawing/2014/main" id="{00000000-0008-0000-0100-000028000000}"/>
            </a:ext>
          </a:extLst>
        </xdr:cNvPr>
        <xdr:cNvSpPr txBox="1">
          <a:spLocks noChangeArrowheads="1"/>
        </xdr:cNvSpPr>
      </xdr:nvSpPr>
      <xdr:spPr bwMode="auto">
        <a:xfrm>
          <a:off x="4501599" y="716978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11</xdr:row>
      <xdr:rowOff>35559</xdr:rowOff>
    </xdr:from>
    <xdr:to>
      <xdr:col>4</xdr:col>
      <xdr:colOff>502923</xdr:colOff>
      <xdr:row>11</xdr:row>
      <xdr:rowOff>295274</xdr:rowOff>
    </xdr:to>
    <xdr:sp macro="" textlink="">
      <xdr:nvSpPr>
        <xdr:cNvPr id="41" name="Text Box 103">
          <a:extLst>
            <a:ext uri="{FF2B5EF4-FFF2-40B4-BE49-F238E27FC236}">
              <a16:creationId xmlns:a16="http://schemas.microsoft.com/office/drawing/2014/main" id="{00000000-0008-0000-0100-000029000000}"/>
            </a:ext>
          </a:extLst>
        </xdr:cNvPr>
        <xdr:cNvSpPr txBox="1">
          <a:spLocks noChangeArrowheads="1"/>
        </xdr:cNvSpPr>
      </xdr:nvSpPr>
      <xdr:spPr bwMode="auto">
        <a:xfrm>
          <a:off x="6272448" y="716978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15</xdr:row>
      <xdr:rowOff>35974</xdr:rowOff>
    </xdr:from>
    <xdr:to>
      <xdr:col>4</xdr:col>
      <xdr:colOff>489493</xdr:colOff>
      <xdr:row>15</xdr:row>
      <xdr:rowOff>268321</xdr:rowOff>
    </xdr:to>
    <xdr:sp macro="" textlink="">
      <xdr:nvSpPr>
        <xdr:cNvPr id="42" name="Text Box 100">
          <a:extLst>
            <a:ext uri="{FF2B5EF4-FFF2-40B4-BE49-F238E27FC236}">
              <a16:creationId xmlns:a16="http://schemas.microsoft.com/office/drawing/2014/main" id="{00000000-0008-0000-0100-00002A000000}"/>
            </a:ext>
          </a:extLst>
        </xdr:cNvPr>
        <xdr:cNvSpPr txBox="1">
          <a:spLocks noChangeArrowheads="1"/>
        </xdr:cNvSpPr>
      </xdr:nvSpPr>
      <xdr:spPr bwMode="auto">
        <a:xfrm>
          <a:off x="6262923"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15</xdr:row>
      <xdr:rowOff>35974</xdr:rowOff>
    </xdr:from>
    <xdr:to>
      <xdr:col>3</xdr:col>
      <xdr:colOff>473341</xdr:colOff>
      <xdr:row>15</xdr:row>
      <xdr:rowOff>268321</xdr:rowOff>
    </xdr:to>
    <xdr:sp macro="" textlink="">
      <xdr:nvSpPr>
        <xdr:cNvPr id="43" name="Text Box 100">
          <a:extLst>
            <a:ext uri="{FF2B5EF4-FFF2-40B4-BE49-F238E27FC236}">
              <a16:creationId xmlns:a16="http://schemas.microsoft.com/office/drawing/2014/main" id="{00000000-0008-0000-0100-00002B000000}"/>
            </a:ext>
          </a:extLst>
        </xdr:cNvPr>
        <xdr:cNvSpPr txBox="1">
          <a:spLocks noChangeArrowheads="1"/>
        </xdr:cNvSpPr>
      </xdr:nvSpPr>
      <xdr:spPr bwMode="auto">
        <a:xfrm>
          <a:off x="4751346"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11</xdr:row>
      <xdr:rowOff>28575</xdr:rowOff>
    </xdr:from>
    <xdr:to>
      <xdr:col>2</xdr:col>
      <xdr:colOff>408295</xdr:colOff>
      <xdr:row>11</xdr:row>
      <xdr:rowOff>257609</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3009900" y="716280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13</xdr:row>
      <xdr:rowOff>16151</xdr:rowOff>
    </xdr:from>
    <xdr:to>
      <xdr:col>2</xdr:col>
      <xdr:colOff>408295</xdr:colOff>
      <xdr:row>13</xdr:row>
      <xdr:rowOff>241669</xdr:rowOff>
    </xdr:to>
    <xdr:sp macro="" textlink="">
      <xdr:nvSpPr>
        <xdr:cNvPr id="45" name="Text Box 20">
          <a:extLst>
            <a:ext uri="{FF2B5EF4-FFF2-40B4-BE49-F238E27FC236}">
              <a16:creationId xmlns:a16="http://schemas.microsoft.com/office/drawing/2014/main" id="{00000000-0008-0000-0100-00002D000000}"/>
            </a:ext>
          </a:extLst>
        </xdr:cNvPr>
        <xdr:cNvSpPr txBox="1">
          <a:spLocks noChangeArrowheads="1"/>
        </xdr:cNvSpPr>
      </xdr:nvSpPr>
      <xdr:spPr bwMode="auto">
        <a:xfrm>
          <a:off x="3009900" y="806477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2</xdr:col>
      <xdr:colOff>1019736</xdr:colOff>
      <xdr:row>8</xdr:row>
      <xdr:rowOff>11206</xdr:rowOff>
    </xdr:from>
    <xdr:to>
      <xdr:col>4</xdr:col>
      <xdr:colOff>874232</xdr:colOff>
      <xdr:row>10</xdr:row>
      <xdr:rowOff>11206</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4077261" y="3602131"/>
          <a:ext cx="3302546" cy="762000"/>
          <a:chOff x="3777029" y="5978769"/>
          <a:chExt cx="3305908" cy="762000"/>
        </a:xfrm>
      </xdr:grpSpPr>
      <xdr:sp macro="" textlink="">
        <xdr:nvSpPr>
          <xdr:cNvPr id="47" name="Line 3">
            <a:extLst>
              <a:ext uri="{FF2B5EF4-FFF2-40B4-BE49-F238E27FC236}">
                <a16:creationId xmlns:a16="http://schemas.microsoft.com/office/drawing/2014/main" id="{00000000-0008-0000-0100-00002F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Line 75">
            <a:extLst>
              <a:ext uri="{FF2B5EF4-FFF2-40B4-BE49-F238E27FC236}">
                <a16:creationId xmlns:a16="http://schemas.microsoft.com/office/drawing/2014/main" id="{00000000-0008-0000-0100-000030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76">
            <a:extLst>
              <a:ext uri="{FF2B5EF4-FFF2-40B4-BE49-F238E27FC236}">
                <a16:creationId xmlns:a16="http://schemas.microsoft.com/office/drawing/2014/main" id="{00000000-0008-0000-0100-000031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0" name="Line 78">
            <a:extLst>
              <a:ext uri="{FF2B5EF4-FFF2-40B4-BE49-F238E27FC236}">
                <a16:creationId xmlns:a16="http://schemas.microsoft.com/office/drawing/2014/main" id="{00000000-0008-0000-0100-000032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1" name="Line 5">
            <a:extLst>
              <a:ext uri="{FF2B5EF4-FFF2-40B4-BE49-F238E27FC236}">
                <a16:creationId xmlns:a16="http://schemas.microsoft.com/office/drawing/2014/main" id="{00000000-0008-0000-0100-000033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2" name="Line 7">
            <a:extLst>
              <a:ext uri="{FF2B5EF4-FFF2-40B4-BE49-F238E27FC236}">
                <a16:creationId xmlns:a16="http://schemas.microsoft.com/office/drawing/2014/main" id="{00000000-0008-0000-0100-000034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 name="Line 8">
            <a:extLst>
              <a:ext uri="{FF2B5EF4-FFF2-40B4-BE49-F238E27FC236}">
                <a16:creationId xmlns:a16="http://schemas.microsoft.com/office/drawing/2014/main" id="{00000000-0008-0000-0100-000035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4" name="Line 85">
            <a:extLst>
              <a:ext uri="{FF2B5EF4-FFF2-40B4-BE49-F238E27FC236}">
                <a16:creationId xmlns:a16="http://schemas.microsoft.com/office/drawing/2014/main" id="{00000000-0008-0000-0100-000036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171450</xdr:colOff>
      <xdr:row>0</xdr:row>
      <xdr:rowOff>66675</xdr:rowOff>
    </xdr:from>
    <xdr:to>
      <xdr:col>4</xdr:col>
      <xdr:colOff>1636323</xdr:colOff>
      <xdr:row>1</xdr:row>
      <xdr:rowOff>19684</xdr:rowOff>
    </xdr:to>
    <xdr:sp macro="" textlink="">
      <xdr:nvSpPr>
        <xdr:cNvPr id="2" name="正方形/長方形 1">
          <a:extLst>
            <a:ext uri="{FF2B5EF4-FFF2-40B4-BE49-F238E27FC236}">
              <a16:creationId xmlns:a16="http://schemas.microsoft.com/office/drawing/2014/main" id="{A3DB68FD-339F-4DD2-A043-0538D5ECE700}"/>
            </a:ext>
          </a:extLst>
        </xdr:cNvPr>
        <xdr:cNvSpPr/>
      </xdr:nvSpPr>
      <xdr:spPr>
        <a:xfrm>
          <a:off x="6677025" y="66675"/>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Ｒ０５ 応募申請用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7618</xdr:colOff>
      <xdr:row>11</xdr:row>
      <xdr:rowOff>8891</xdr:rowOff>
    </xdr:from>
    <xdr:to>
      <xdr:col>2</xdr:col>
      <xdr:colOff>1245565</xdr:colOff>
      <xdr:row>11</xdr:row>
      <xdr:rowOff>182219</xdr:rowOff>
    </xdr:to>
    <xdr:sp macro="" textlink="">
      <xdr:nvSpPr>
        <xdr:cNvPr id="21" name="Text Box 92">
          <a:extLst>
            <a:ext uri="{FF2B5EF4-FFF2-40B4-BE49-F238E27FC236}">
              <a16:creationId xmlns:a16="http://schemas.microsoft.com/office/drawing/2014/main" id="{00000000-0008-0000-0200-000015000000}"/>
            </a:ext>
          </a:extLst>
        </xdr:cNvPr>
        <xdr:cNvSpPr txBox="1">
          <a:spLocks noChangeArrowheads="1"/>
        </xdr:cNvSpPr>
      </xdr:nvSpPr>
      <xdr:spPr bwMode="auto">
        <a:xfrm>
          <a:off x="2807140"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170622</xdr:colOff>
      <xdr:row>0</xdr:row>
      <xdr:rowOff>64190</xdr:rowOff>
    </xdr:from>
    <xdr:to>
      <xdr:col>4</xdr:col>
      <xdr:colOff>1545077</xdr:colOff>
      <xdr:row>1</xdr:row>
      <xdr:rowOff>14024</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6399972" y="64190"/>
          <a:ext cx="1374455" cy="235584"/>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Ｒ０５ 応募申請用</a:t>
          </a:r>
        </a:p>
      </xdr:txBody>
    </xdr:sp>
    <xdr:clientData/>
  </xdr:twoCellAnchor>
  <xdr:twoCellAnchor>
    <xdr:from>
      <xdr:col>0</xdr:col>
      <xdr:colOff>66261</xdr:colOff>
      <xdr:row>5</xdr:row>
      <xdr:rowOff>419100</xdr:rowOff>
    </xdr:from>
    <xdr:to>
      <xdr:col>1</xdr:col>
      <xdr:colOff>828675</xdr:colOff>
      <xdr:row>6</xdr:row>
      <xdr:rowOff>619125</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66261" y="2105025"/>
          <a:ext cx="2972214" cy="9620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系統内に自然冷媒機器が</a:t>
          </a:r>
          <a:r>
            <a:rPr kumimoji="1" lang="en-US" altLang="ja-JP" sz="900"/>
            <a:t>1</a:t>
          </a:r>
          <a:r>
            <a:rPr kumimoji="1" lang="ja-JP" altLang="en-US" sz="900"/>
            <a:t>台のみ、あるいは複数台であっても同一型式の機器しかない場合は、本シートは省略し、様式</a:t>
          </a:r>
          <a:r>
            <a:rPr kumimoji="1" lang="en-US" altLang="ja-JP" sz="900"/>
            <a:t>2(2/3)(</a:t>
          </a:r>
          <a:r>
            <a:rPr kumimoji="1" lang="ja-JP" altLang="en-US" sz="900"/>
            <a:t>全系統の集計表</a:t>
          </a:r>
          <a:r>
            <a:rPr kumimoji="1" lang="en-US" altLang="ja-JP" sz="900"/>
            <a:t>)</a:t>
          </a:r>
          <a:r>
            <a:rPr kumimoji="1" lang="ja-JP" altLang="en-US" sz="900"/>
            <a:t>及び、様式</a:t>
          </a:r>
          <a:r>
            <a:rPr kumimoji="1" lang="en-US" altLang="ja-JP" sz="900"/>
            <a:t>2(2/3)(</a:t>
          </a:r>
          <a:r>
            <a:rPr kumimoji="1" lang="ja-JP" altLang="en-US" sz="900"/>
            <a:t>型式ごとの計算シート</a:t>
          </a:r>
          <a:r>
            <a:rPr kumimoji="1" lang="en-US" altLang="ja-JP" sz="900"/>
            <a:t>)</a:t>
          </a:r>
          <a:r>
            <a:rPr kumimoji="1" lang="ja-JP" altLang="en-US" sz="900"/>
            <a:t>だけを用いても良いこととする。</a:t>
          </a:r>
        </a:p>
      </xdr:txBody>
    </xdr:sp>
    <xdr:clientData/>
  </xdr:twoCellAnchor>
  <xdr:twoCellAnchor>
    <xdr:from>
      <xdr:col>2</xdr:col>
      <xdr:colOff>714375</xdr:colOff>
      <xdr:row>13</xdr:row>
      <xdr:rowOff>0</xdr:rowOff>
    </xdr:from>
    <xdr:to>
      <xdr:col>4</xdr:col>
      <xdr:colOff>847725</xdr:colOff>
      <xdr:row>15</xdr:row>
      <xdr:rowOff>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772958" y="6127750"/>
          <a:ext cx="3297767" cy="762000"/>
          <a:chOff x="3777029" y="5978769"/>
          <a:chExt cx="3305908" cy="762000"/>
        </a:xfrm>
      </xdr:grpSpPr>
      <xdr:sp macro="" textlink="">
        <xdr:nvSpPr>
          <xdr:cNvPr id="52" name="Line 3">
            <a:extLst>
              <a:ext uri="{FF2B5EF4-FFF2-40B4-BE49-F238E27FC236}">
                <a16:creationId xmlns:a16="http://schemas.microsoft.com/office/drawing/2014/main" id="{00000000-0008-0000-0200-000034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58" name="Line 75">
            <a:extLst>
              <a:ext uri="{FF2B5EF4-FFF2-40B4-BE49-F238E27FC236}">
                <a16:creationId xmlns:a16="http://schemas.microsoft.com/office/drawing/2014/main" id="{00000000-0008-0000-0200-00003A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Line 76">
            <a:extLst>
              <a:ext uri="{FF2B5EF4-FFF2-40B4-BE49-F238E27FC236}">
                <a16:creationId xmlns:a16="http://schemas.microsoft.com/office/drawing/2014/main" id="{00000000-0008-0000-0200-00003B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60" name="Line 78">
            <a:extLst>
              <a:ext uri="{FF2B5EF4-FFF2-40B4-BE49-F238E27FC236}">
                <a16:creationId xmlns:a16="http://schemas.microsoft.com/office/drawing/2014/main" id="{00000000-0008-0000-0200-00003C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4" name="Line 5">
            <a:extLst>
              <a:ext uri="{FF2B5EF4-FFF2-40B4-BE49-F238E27FC236}">
                <a16:creationId xmlns:a16="http://schemas.microsoft.com/office/drawing/2014/main" id="{00000000-0008-0000-0200-000036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6" name="Line 7">
            <a:extLst>
              <a:ext uri="{FF2B5EF4-FFF2-40B4-BE49-F238E27FC236}">
                <a16:creationId xmlns:a16="http://schemas.microsoft.com/office/drawing/2014/main" id="{00000000-0008-0000-0200-000038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7" name="Line 8">
            <a:extLst>
              <a:ext uri="{FF2B5EF4-FFF2-40B4-BE49-F238E27FC236}">
                <a16:creationId xmlns:a16="http://schemas.microsoft.com/office/drawing/2014/main" id="{00000000-0008-0000-0200-000039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4" name="Line 85">
            <a:extLst>
              <a:ext uri="{FF2B5EF4-FFF2-40B4-BE49-F238E27FC236}">
                <a16:creationId xmlns:a16="http://schemas.microsoft.com/office/drawing/2014/main" id="{00000000-0008-0000-0200-000040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10793</xdr:colOff>
      <xdr:row>11</xdr:row>
      <xdr:rowOff>12066</xdr:rowOff>
    </xdr:from>
    <xdr:to>
      <xdr:col>3</xdr:col>
      <xdr:colOff>1248740</xdr:colOff>
      <xdr:row>11</xdr:row>
      <xdr:rowOff>179044</xdr:rowOff>
    </xdr:to>
    <xdr:sp macro="" textlink="">
      <xdr:nvSpPr>
        <xdr:cNvPr id="72" name="Text Box 92">
          <a:extLst>
            <a:ext uri="{FF2B5EF4-FFF2-40B4-BE49-F238E27FC236}">
              <a16:creationId xmlns:a16="http://schemas.microsoft.com/office/drawing/2014/main" id="{00000000-0008-0000-0200-000048000000}"/>
            </a:ext>
          </a:extLst>
        </xdr:cNvPr>
        <xdr:cNvSpPr txBox="1">
          <a:spLocks noChangeArrowheads="1"/>
        </xdr:cNvSpPr>
      </xdr:nvSpPr>
      <xdr:spPr bwMode="auto">
        <a:xfrm>
          <a:off x="4342597" y="5039609"/>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（イ）の系統内合計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7618</xdr:colOff>
      <xdr:row>11</xdr:row>
      <xdr:rowOff>8891</xdr:rowOff>
    </xdr:from>
    <xdr:to>
      <xdr:col>4</xdr:col>
      <xdr:colOff>1245565</xdr:colOff>
      <xdr:row>11</xdr:row>
      <xdr:rowOff>182219</xdr:rowOff>
    </xdr:to>
    <xdr:sp macro="" textlink="">
      <xdr:nvSpPr>
        <xdr:cNvPr id="73" name="Text Box 92">
          <a:extLst>
            <a:ext uri="{FF2B5EF4-FFF2-40B4-BE49-F238E27FC236}">
              <a16:creationId xmlns:a16="http://schemas.microsoft.com/office/drawing/2014/main" id="{00000000-0008-0000-0200-000049000000}"/>
            </a:ext>
          </a:extLst>
        </xdr:cNvPr>
        <xdr:cNvSpPr txBox="1">
          <a:spLocks noChangeArrowheads="1"/>
        </xdr:cNvSpPr>
      </xdr:nvSpPr>
      <xdr:spPr bwMode="auto">
        <a:xfrm>
          <a:off x="5714335"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10793</xdr:colOff>
      <xdr:row>12</xdr:row>
      <xdr:rowOff>3783</xdr:rowOff>
    </xdr:from>
    <xdr:to>
      <xdr:col>2</xdr:col>
      <xdr:colOff>1248740</xdr:colOff>
      <xdr:row>12</xdr:row>
      <xdr:rowOff>170761</xdr:rowOff>
    </xdr:to>
    <xdr:sp macro="" textlink="">
      <xdr:nvSpPr>
        <xdr:cNvPr id="74" name="Text Box 92">
          <a:extLst>
            <a:ext uri="{FF2B5EF4-FFF2-40B4-BE49-F238E27FC236}">
              <a16:creationId xmlns:a16="http://schemas.microsoft.com/office/drawing/2014/main" id="{00000000-0008-0000-0200-00004A000000}"/>
            </a:ext>
          </a:extLst>
        </xdr:cNvPr>
        <xdr:cNvSpPr txBox="1">
          <a:spLocks noChangeArrowheads="1"/>
        </xdr:cNvSpPr>
      </xdr:nvSpPr>
      <xdr:spPr bwMode="auto">
        <a:xfrm>
          <a:off x="2810315"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7618</xdr:colOff>
      <xdr:row>12</xdr:row>
      <xdr:rowOff>608</xdr:rowOff>
    </xdr:from>
    <xdr:to>
      <xdr:col>3</xdr:col>
      <xdr:colOff>1245565</xdr:colOff>
      <xdr:row>12</xdr:row>
      <xdr:rowOff>173936</xdr:rowOff>
    </xdr:to>
    <xdr:sp macro="" textlink="">
      <xdr:nvSpPr>
        <xdr:cNvPr id="75" name="Text Box 92">
          <a:extLst>
            <a:ext uri="{FF2B5EF4-FFF2-40B4-BE49-F238E27FC236}">
              <a16:creationId xmlns:a16="http://schemas.microsoft.com/office/drawing/2014/main" id="{00000000-0008-0000-0200-00004B000000}"/>
            </a:ext>
          </a:extLst>
        </xdr:cNvPr>
        <xdr:cNvSpPr txBox="1">
          <a:spLocks noChangeArrowheads="1"/>
        </xdr:cNvSpPr>
      </xdr:nvSpPr>
      <xdr:spPr bwMode="auto">
        <a:xfrm>
          <a:off x="4339422" y="5508543"/>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10793</xdr:colOff>
      <xdr:row>12</xdr:row>
      <xdr:rowOff>3783</xdr:rowOff>
    </xdr:from>
    <xdr:to>
      <xdr:col>4</xdr:col>
      <xdr:colOff>1248740</xdr:colOff>
      <xdr:row>12</xdr:row>
      <xdr:rowOff>170761</xdr:rowOff>
    </xdr:to>
    <xdr:sp macro="" textlink="">
      <xdr:nvSpPr>
        <xdr:cNvPr id="76" name="Text Box 92">
          <a:extLst>
            <a:ext uri="{FF2B5EF4-FFF2-40B4-BE49-F238E27FC236}">
              <a16:creationId xmlns:a16="http://schemas.microsoft.com/office/drawing/2014/main" id="{00000000-0008-0000-0200-00004C000000}"/>
            </a:ext>
          </a:extLst>
        </xdr:cNvPr>
        <xdr:cNvSpPr txBox="1">
          <a:spLocks noChangeArrowheads="1"/>
        </xdr:cNvSpPr>
      </xdr:nvSpPr>
      <xdr:spPr bwMode="auto">
        <a:xfrm>
          <a:off x="5717510"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18</xdr:row>
      <xdr:rowOff>25041</xdr:rowOff>
    </xdr:from>
    <xdr:to>
      <xdr:col>3</xdr:col>
      <xdr:colOff>486761</xdr:colOff>
      <xdr:row>18</xdr:row>
      <xdr:rowOff>250559</xdr:rowOff>
    </xdr:to>
    <xdr:sp macro="" textlink="">
      <xdr:nvSpPr>
        <xdr:cNvPr id="39" name="Text Box 23">
          <a:extLst>
            <a:ext uri="{FF2B5EF4-FFF2-40B4-BE49-F238E27FC236}">
              <a16:creationId xmlns:a16="http://schemas.microsoft.com/office/drawing/2014/main" id="{00000000-0008-0000-0200-000027000000}"/>
            </a:ext>
          </a:extLst>
        </xdr:cNvPr>
        <xdr:cNvSpPr txBox="1">
          <a:spLocks noChangeArrowheads="1"/>
        </xdr:cNvSpPr>
      </xdr:nvSpPr>
      <xdr:spPr bwMode="auto">
        <a:xfrm>
          <a:off x="4755791" y="824511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18</xdr:row>
      <xdr:rowOff>25041</xdr:rowOff>
    </xdr:from>
    <xdr:to>
      <xdr:col>4</xdr:col>
      <xdr:colOff>499018</xdr:colOff>
      <xdr:row>18</xdr:row>
      <xdr:rowOff>250559</xdr:rowOff>
    </xdr:to>
    <xdr:sp macro="" textlink="">
      <xdr:nvSpPr>
        <xdr:cNvPr id="40" name="Text Box 24">
          <a:extLst>
            <a:ext uri="{FF2B5EF4-FFF2-40B4-BE49-F238E27FC236}">
              <a16:creationId xmlns:a16="http://schemas.microsoft.com/office/drawing/2014/main" id="{00000000-0008-0000-0200-000028000000}"/>
            </a:ext>
          </a:extLst>
        </xdr:cNvPr>
        <xdr:cNvSpPr txBox="1">
          <a:spLocks noChangeArrowheads="1"/>
        </xdr:cNvSpPr>
      </xdr:nvSpPr>
      <xdr:spPr bwMode="auto">
        <a:xfrm>
          <a:off x="6272448" y="824511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20</xdr:row>
      <xdr:rowOff>37879</xdr:rowOff>
    </xdr:from>
    <xdr:to>
      <xdr:col>2</xdr:col>
      <xdr:colOff>419090</xdr:colOff>
      <xdr:row>20</xdr:row>
      <xdr:rowOff>266710</xdr:rowOff>
    </xdr:to>
    <xdr:sp macro="" textlink="">
      <xdr:nvSpPr>
        <xdr:cNvPr id="41" name="Text Box 101">
          <a:extLst>
            <a:ext uri="{FF2B5EF4-FFF2-40B4-BE49-F238E27FC236}">
              <a16:creationId xmlns:a16="http://schemas.microsoft.com/office/drawing/2014/main" id="{00000000-0008-0000-0200-000029000000}"/>
            </a:ext>
          </a:extLst>
        </xdr:cNvPr>
        <xdr:cNvSpPr txBox="1">
          <a:spLocks noChangeArrowheads="1"/>
        </xdr:cNvSpPr>
      </xdr:nvSpPr>
      <xdr:spPr bwMode="auto">
        <a:xfrm>
          <a:off x="3020695" y="917235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16</xdr:row>
      <xdr:rowOff>35560</xdr:rowOff>
    </xdr:from>
    <xdr:to>
      <xdr:col>3</xdr:col>
      <xdr:colOff>722424</xdr:colOff>
      <xdr:row>16</xdr:row>
      <xdr:rowOff>264594</xdr:rowOff>
    </xdr:to>
    <xdr:sp macro="" textlink="">
      <xdr:nvSpPr>
        <xdr:cNvPr id="42" name="Text Box 102">
          <a:extLst>
            <a:ext uri="{FF2B5EF4-FFF2-40B4-BE49-F238E27FC236}">
              <a16:creationId xmlns:a16="http://schemas.microsoft.com/office/drawing/2014/main" id="{00000000-0008-0000-0200-00002A000000}"/>
            </a:ext>
          </a:extLst>
        </xdr:cNvPr>
        <xdr:cNvSpPr txBox="1">
          <a:spLocks noChangeArrowheads="1"/>
        </xdr:cNvSpPr>
      </xdr:nvSpPr>
      <xdr:spPr bwMode="auto">
        <a:xfrm>
          <a:off x="4501599" y="734123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16</xdr:row>
      <xdr:rowOff>35559</xdr:rowOff>
    </xdr:from>
    <xdr:to>
      <xdr:col>4</xdr:col>
      <xdr:colOff>502923</xdr:colOff>
      <xdr:row>16</xdr:row>
      <xdr:rowOff>295274</xdr:rowOff>
    </xdr:to>
    <xdr:sp macro="" textlink="">
      <xdr:nvSpPr>
        <xdr:cNvPr id="43" name="Text Box 103">
          <a:extLst>
            <a:ext uri="{FF2B5EF4-FFF2-40B4-BE49-F238E27FC236}">
              <a16:creationId xmlns:a16="http://schemas.microsoft.com/office/drawing/2014/main" id="{00000000-0008-0000-0200-00002B000000}"/>
            </a:ext>
          </a:extLst>
        </xdr:cNvPr>
        <xdr:cNvSpPr txBox="1">
          <a:spLocks noChangeArrowheads="1"/>
        </xdr:cNvSpPr>
      </xdr:nvSpPr>
      <xdr:spPr bwMode="auto">
        <a:xfrm>
          <a:off x="6272448" y="734123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20</xdr:row>
      <xdr:rowOff>35974</xdr:rowOff>
    </xdr:from>
    <xdr:to>
      <xdr:col>4</xdr:col>
      <xdr:colOff>489493</xdr:colOff>
      <xdr:row>20</xdr:row>
      <xdr:rowOff>268321</xdr:rowOff>
    </xdr:to>
    <xdr:sp macro="" textlink="">
      <xdr:nvSpPr>
        <xdr:cNvPr id="44" name="Text Box 100">
          <a:extLst>
            <a:ext uri="{FF2B5EF4-FFF2-40B4-BE49-F238E27FC236}">
              <a16:creationId xmlns:a16="http://schemas.microsoft.com/office/drawing/2014/main" id="{00000000-0008-0000-0200-00002C000000}"/>
            </a:ext>
          </a:extLst>
        </xdr:cNvPr>
        <xdr:cNvSpPr txBox="1">
          <a:spLocks noChangeArrowheads="1"/>
        </xdr:cNvSpPr>
      </xdr:nvSpPr>
      <xdr:spPr bwMode="auto">
        <a:xfrm>
          <a:off x="6262923"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20</xdr:row>
      <xdr:rowOff>35974</xdr:rowOff>
    </xdr:from>
    <xdr:to>
      <xdr:col>3</xdr:col>
      <xdr:colOff>473341</xdr:colOff>
      <xdr:row>20</xdr:row>
      <xdr:rowOff>268321</xdr:rowOff>
    </xdr:to>
    <xdr:sp macro="" textlink="">
      <xdr:nvSpPr>
        <xdr:cNvPr id="45" name="Text Box 100">
          <a:extLst>
            <a:ext uri="{FF2B5EF4-FFF2-40B4-BE49-F238E27FC236}">
              <a16:creationId xmlns:a16="http://schemas.microsoft.com/office/drawing/2014/main" id="{00000000-0008-0000-0200-00002D000000}"/>
            </a:ext>
          </a:extLst>
        </xdr:cNvPr>
        <xdr:cNvSpPr txBox="1">
          <a:spLocks noChangeArrowheads="1"/>
        </xdr:cNvSpPr>
      </xdr:nvSpPr>
      <xdr:spPr bwMode="auto">
        <a:xfrm>
          <a:off x="4751346"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16</xdr:row>
      <xdr:rowOff>28575</xdr:rowOff>
    </xdr:from>
    <xdr:to>
      <xdr:col>2</xdr:col>
      <xdr:colOff>408295</xdr:colOff>
      <xdr:row>16</xdr:row>
      <xdr:rowOff>257609</xdr:rowOff>
    </xdr:to>
    <xdr:sp macro="" textlink="">
      <xdr:nvSpPr>
        <xdr:cNvPr id="46" name="Text Box 19">
          <a:extLst>
            <a:ext uri="{FF2B5EF4-FFF2-40B4-BE49-F238E27FC236}">
              <a16:creationId xmlns:a16="http://schemas.microsoft.com/office/drawing/2014/main" id="{00000000-0008-0000-0200-00002E000000}"/>
            </a:ext>
          </a:extLst>
        </xdr:cNvPr>
        <xdr:cNvSpPr txBox="1">
          <a:spLocks noChangeArrowheads="1"/>
        </xdr:cNvSpPr>
      </xdr:nvSpPr>
      <xdr:spPr bwMode="auto">
        <a:xfrm>
          <a:off x="3009900" y="733425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18</xdr:row>
      <xdr:rowOff>16151</xdr:rowOff>
    </xdr:from>
    <xdr:to>
      <xdr:col>2</xdr:col>
      <xdr:colOff>408295</xdr:colOff>
      <xdr:row>18</xdr:row>
      <xdr:rowOff>241669</xdr:rowOff>
    </xdr:to>
    <xdr:sp macro="" textlink="">
      <xdr:nvSpPr>
        <xdr:cNvPr id="47" name="Text Box 20">
          <a:extLst>
            <a:ext uri="{FF2B5EF4-FFF2-40B4-BE49-F238E27FC236}">
              <a16:creationId xmlns:a16="http://schemas.microsoft.com/office/drawing/2014/main" id="{00000000-0008-0000-0200-00002F000000}"/>
            </a:ext>
          </a:extLst>
        </xdr:cNvPr>
        <xdr:cNvSpPr txBox="1">
          <a:spLocks noChangeArrowheads="1"/>
        </xdr:cNvSpPr>
      </xdr:nvSpPr>
      <xdr:spPr bwMode="auto">
        <a:xfrm>
          <a:off x="3009900" y="823622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677334</xdr:colOff>
      <xdr:row>0</xdr:row>
      <xdr:rowOff>74083</xdr:rowOff>
    </xdr:from>
    <xdr:to>
      <xdr:col>5</xdr:col>
      <xdr:colOff>2051789</xdr:colOff>
      <xdr:row>1</xdr:row>
      <xdr:rowOff>91558</xdr:rowOff>
    </xdr:to>
    <xdr:sp macro="" textlink="">
      <xdr:nvSpPr>
        <xdr:cNvPr id="2" name="正方形/長方形 1">
          <a:extLst>
            <a:ext uri="{FF2B5EF4-FFF2-40B4-BE49-F238E27FC236}">
              <a16:creationId xmlns:a16="http://schemas.microsoft.com/office/drawing/2014/main" id="{12D037B6-BC6B-4452-BA4E-DCD0109A658B}"/>
            </a:ext>
          </a:extLst>
        </xdr:cNvPr>
        <xdr:cNvSpPr/>
      </xdr:nvSpPr>
      <xdr:spPr>
        <a:xfrm>
          <a:off x="9218084" y="74083"/>
          <a:ext cx="1374455" cy="239725"/>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Ｒ０５ 応募申請用</a:t>
          </a:r>
        </a:p>
      </xdr:txBody>
    </xdr:sp>
    <xdr:clientData/>
  </xdr:twoCellAnchor>
  <xdr:twoCellAnchor>
    <xdr:from>
      <xdr:col>3</xdr:col>
      <xdr:colOff>0</xdr:colOff>
      <xdr:row>24</xdr:row>
      <xdr:rowOff>0</xdr:rowOff>
    </xdr:from>
    <xdr:to>
      <xdr:col>3</xdr:col>
      <xdr:colOff>455920</xdr:colOff>
      <xdr:row>24</xdr:row>
      <xdr:rowOff>225561</xdr:rowOff>
    </xdr:to>
    <xdr:sp macro="" textlink="">
      <xdr:nvSpPr>
        <xdr:cNvPr id="3" name="Text Box 92">
          <a:extLst>
            <a:ext uri="{FF2B5EF4-FFF2-40B4-BE49-F238E27FC236}">
              <a16:creationId xmlns:a16="http://schemas.microsoft.com/office/drawing/2014/main" id="{DE71685E-CA66-449C-B2F0-BC83F4A1C8EE}"/>
            </a:ext>
          </a:extLst>
        </xdr:cNvPr>
        <xdr:cNvSpPr txBox="1">
          <a:spLocks noChangeArrowheads="1"/>
        </xdr:cNvSpPr>
      </xdr:nvSpPr>
      <xdr:spPr bwMode="auto">
        <a:xfrm>
          <a:off x="4180417" y="9546167"/>
          <a:ext cx="45592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0</xdr:colOff>
      <xdr:row>24</xdr:row>
      <xdr:rowOff>0</xdr:rowOff>
    </xdr:from>
    <xdr:to>
      <xdr:col>4</xdr:col>
      <xdr:colOff>464895</xdr:colOff>
      <xdr:row>24</xdr:row>
      <xdr:rowOff>225561</xdr:rowOff>
    </xdr:to>
    <xdr:sp macro="" textlink="">
      <xdr:nvSpPr>
        <xdr:cNvPr id="5" name="Text Box 93">
          <a:extLst>
            <a:ext uri="{FF2B5EF4-FFF2-40B4-BE49-F238E27FC236}">
              <a16:creationId xmlns:a16="http://schemas.microsoft.com/office/drawing/2014/main" id="{F5E6B160-0F4D-4ED6-9746-51A7D66A95B0}"/>
            </a:ext>
          </a:extLst>
        </xdr:cNvPr>
        <xdr:cNvSpPr txBox="1">
          <a:spLocks noChangeArrowheads="1"/>
        </xdr:cNvSpPr>
      </xdr:nvSpPr>
      <xdr:spPr bwMode="auto">
        <a:xfrm>
          <a:off x="6360583" y="9546167"/>
          <a:ext cx="464895"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xdr:txBody>
    </xdr:sp>
    <xdr:clientData/>
  </xdr:twoCellAnchor>
  <xdr:twoCellAnchor>
    <xdr:from>
      <xdr:col>5</xdr:col>
      <xdr:colOff>0</xdr:colOff>
      <xdr:row>24</xdr:row>
      <xdr:rowOff>0</xdr:rowOff>
    </xdr:from>
    <xdr:to>
      <xdr:col>5</xdr:col>
      <xdr:colOff>455920</xdr:colOff>
      <xdr:row>24</xdr:row>
      <xdr:rowOff>225561</xdr:rowOff>
    </xdr:to>
    <xdr:sp macro="" textlink="">
      <xdr:nvSpPr>
        <xdr:cNvPr id="6" name="Text Box 94">
          <a:extLst>
            <a:ext uri="{FF2B5EF4-FFF2-40B4-BE49-F238E27FC236}">
              <a16:creationId xmlns:a16="http://schemas.microsoft.com/office/drawing/2014/main" id="{CE4C7E7B-FD44-455E-B5F7-BD29AE49BFB3}"/>
            </a:ext>
          </a:extLst>
        </xdr:cNvPr>
        <xdr:cNvSpPr txBox="1">
          <a:spLocks noChangeArrowheads="1"/>
        </xdr:cNvSpPr>
      </xdr:nvSpPr>
      <xdr:spPr bwMode="auto">
        <a:xfrm>
          <a:off x="8540750" y="9546167"/>
          <a:ext cx="455920" cy="22556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3</xdr:col>
      <xdr:colOff>0</xdr:colOff>
      <xdr:row>29</xdr:row>
      <xdr:rowOff>0</xdr:rowOff>
    </xdr:from>
    <xdr:to>
      <xdr:col>3</xdr:col>
      <xdr:colOff>455920</xdr:colOff>
      <xdr:row>29</xdr:row>
      <xdr:rowOff>229034</xdr:rowOff>
    </xdr:to>
    <xdr:sp macro="" textlink="">
      <xdr:nvSpPr>
        <xdr:cNvPr id="8" name="Text Box 96">
          <a:extLst>
            <a:ext uri="{FF2B5EF4-FFF2-40B4-BE49-F238E27FC236}">
              <a16:creationId xmlns:a16="http://schemas.microsoft.com/office/drawing/2014/main" id="{02DB9B45-DC2B-4EDB-BD8C-E78F773A707F}"/>
            </a:ext>
          </a:extLst>
        </xdr:cNvPr>
        <xdr:cNvSpPr txBox="1">
          <a:spLocks noChangeArrowheads="1"/>
        </xdr:cNvSpPr>
      </xdr:nvSpPr>
      <xdr:spPr bwMode="auto">
        <a:xfrm>
          <a:off x="4180417" y="11292417"/>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4</xdr:col>
      <xdr:colOff>0</xdr:colOff>
      <xdr:row>29</xdr:row>
      <xdr:rowOff>0</xdr:rowOff>
    </xdr:from>
    <xdr:to>
      <xdr:col>4</xdr:col>
      <xdr:colOff>464895</xdr:colOff>
      <xdr:row>29</xdr:row>
      <xdr:rowOff>229034</xdr:rowOff>
    </xdr:to>
    <xdr:sp macro="" textlink="">
      <xdr:nvSpPr>
        <xdr:cNvPr id="10" name="Text Box 97">
          <a:extLst>
            <a:ext uri="{FF2B5EF4-FFF2-40B4-BE49-F238E27FC236}">
              <a16:creationId xmlns:a16="http://schemas.microsoft.com/office/drawing/2014/main" id="{D18D18EC-02D6-44A7-8D8F-D773A4F65978}"/>
            </a:ext>
          </a:extLst>
        </xdr:cNvPr>
        <xdr:cNvSpPr txBox="1">
          <a:spLocks noChangeArrowheads="1"/>
        </xdr:cNvSpPr>
      </xdr:nvSpPr>
      <xdr:spPr bwMode="auto">
        <a:xfrm>
          <a:off x="6360583" y="11292417"/>
          <a:ext cx="464895"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5</xdr:col>
      <xdr:colOff>0</xdr:colOff>
      <xdr:row>29</xdr:row>
      <xdr:rowOff>0</xdr:rowOff>
    </xdr:from>
    <xdr:to>
      <xdr:col>5</xdr:col>
      <xdr:colOff>457050</xdr:colOff>
      <xdr:row>29</xdr:row>
      <xdr:rowOff>229034</xdr:rowOff>
    </xdr:to>
    <xdr:sp macro="" textlink="">
      <xdr:nvSpPr>
        <xdr:cNvPr id="12" name="Text Box 98">
          <a:extLst>
            <a:ext uri="{FF2B5EF4-FFF2-40B4-BE49-F238E27FC236}">
              <a16:creationId xmlns:a16="http://schemas.microsoft.com/office/drawing/2014/main" id="{92AB1E36-E74A-4C33-AA3C-EDA4A75A00C3}"/>
            </a:ext>
          </a:extLst>
        </xdr:cNvPr>
        <xdr:cNvSpPr txBox="1">
          <a:spLocks noChangeArrowheads="1"/>
        </xdr:cNvSpPr>
      </xdr:nvSpPr>
      <xdr:spPr bwMode="auto">
        <a:xfrm>
          <a:off x="8540750" y="11292417"/>
          <a:ext cx="457050" cy="22903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（カ）</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2133600</xdr:colOff>
      <xdr:row>3</xdr:row>
      <xdr:rowOff>12700</xdr:rowOff>
    </xdr:from>
    <xdr:to>
      <xdr:col>5</xdr:col>
      <xdr:colOff>2324100</xdr:colOff>
      <xdr:row>5</xdr:row>
      <xdr:rowOff>0</xdr:rowOff>
    </xdr:to>
    <xdr:sp macro="" textlink="">
      <xdr:nvSpPr>
        <xdr:cNvPr id="2" name="左中かっこ 1">
          <a:extLst>
            <a:ext uri="{FF2B5EF4-FFF2-40B4-BE49-F238E27FC236}">
              <a16:creationId xmlns:a16="http://schemas.microsoft.com/office/drawing/2014/main" id="{1781B05C-B672-47CF-E53E-2AD4F6797E5B}"/>
            </a:ext>
          </a:extLst>
        </xdr:cNvPr>
        <xdr:cNvSpPr/>
      </xdr:nvSpPr>
      <xdr:spPr>
        <a:xfrm>
          <a:off x="11417300" y="1155700"/>
          <a:ext cx="190500" cy="749300"/>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5441674</xdr:colOff>
      <xdr:row>0</xdr:row>
      <xdr:rowOff>33132</xdr:rowOff>
    </xdr:from>
    <xdr:to>
      <xdr:col>1</xdr:col>
      <xdr:colOff>6816129</xdr:colOff>
      <xdr:row>0</xdr:row>
      <xdr:rowOff>281610</xdr:rowOff>
    </xdr:to>
    <xdr:sp macro="" textlink="">
      <xdr:nvSpPr>
        <xdr:cNvPr id="2" name="正方形/長方形 1">
          <a:extLst>
            <a:ext uri="{FF2B5EF4-FFF2-40B4-BE49-F238E27FC236}">
              <a16:creationId xmlns:a16="http://schemas.microsoft.com/office/drawing/2014/main" id="{D855E9E4-9FE3-4796-8443-F7AF064B2B85}"/>
            </a:ext>
          </a:extLst>
        </xdr:cNvPr>
        <xdr:cNvSpPr/>
      </xdr:nvSpPr>
      <xdr:spPr>
        <a:xfrm>
          <a:off x="5830957" y="33132"/>
          <a:ext cx="1374455" cy="248478"/>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Ｒ０５ 応募申請用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190500</xdr:colOff>
      <xdr:row>0</xdr:row>
      <xdr:rowOff>47625</xdr:rowOff>
    </xdr:from>
    <xdr:to>
      <xdr:col>11</xdr:col>
      <xdr:colOff>193355</xdr:colOff>
      <xdr:row>0</xdr:row>
      <xdr:rowOff>296103</xdr:rowOff>
    </xdr:to>
    <xdr:sp macro="" textlink="">
      <xdr:nvSpPr>
        <xdr:cNvPr id="2" name="正方形/長方形 1">
          <a:extLst>
            <a:ext uri="{FF2B5EF4-FFF2-40B4-BE49-F238E27FC236}">
              <a16:creationId xmlns:a16="http://schemas.microsoft.com/office/drawing/2014/main" id="{A318BDE3-4BE2-491B-9A3D-7003D27F292B}"/>
            </a:ext>
          </a:extLst>
        </xdr:cNvPr>
        <xdr:cNvSpPr/>
      </xdr:nvSpPr>
      <xdr:spPr>
        <a:xfrm>
          <a:off x="5848350" y="47625"/>
          <a:ext cx="1374455" cy="248478"/>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Ｒ０５ 応募申請用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9525</xdr:colOff>
      <xdr:row>0</xdr:row>
      <xdr:rowOff>47625</xdr:rowOff>
    </xdr:from>
    <xdr:to>
      <xdr:col>12</xdr:col>
      <xdr:colOff>464748</xdr:colOff>
      <xdr:row>1</xdr:row>
      <xdr:rowOff>48259</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5553075" y="47625"/>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Ｒ０５ 応募申請用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zoomScaleNormal="100" zoomScaleSheetLayoutView="100" workbookViewId="0">
      <selection activeCell="H1" sqref="H1"/>
    </sheetView>
  </sheetViews>
  <sheetFormatPr defaultColWidth="9" defaultRowHeight="13.5"/>
  <cols>
    <col min="1" max="1" width="1" style="1" customWidth="1"/>
    <col min="2" max="2" width="27.5" style="1" customWidth="1"/>
    <col min="3" max="3" width="16.875" style="1" customWidth="1"/>
    <col min="4" max="4" width="17.875" style="1" customWidth="1"/>
    <col min="5" max="5" width="15.875" style="1" customWidth="1"/>
    <col min="6" max="6" width="15.625" style="1" customWidth="1"/>
    <col min="7" max="7" width="22.125" style="1" customWidth="1"/>
    <col min="8" max="16384" width="9" style="1"/>
  </cols>
  <sheetData>
    <row r="1" spans="1:7" ht="24.75" customHeight="1">
      <c r="B1" t="s">
        <v>59</v>
      </c>
      <c r="C1" s="3"/>
      <c r="D1" s="3"/>
      <c r="E1" s="3"/>
      <c r="F1" s="3"/>
      <c r="G1" s="36"/>
    </row>
    <row r="2" spans="1:7" ht="21" customHeight="1">
      <c r="B2" s="499" t="s">
        <v>391</v>
      </c>
      <c r="C2" s="499"/>
      <c r="D2" s="499"/>
      <c r="E2" s="499"/>
      <c r="F2" s="499"/>
      <c r="G2" s="499"/>
    </row>
    <row r="3" spans="1:7" ht="14.1" customHeight="1" thickBot="1">
      <c r="B3" s="4"/>
      <c r="C3" s="4"/>
      <c r="D3" s="4"/>
      <c r="E3" s="500"/>
      <c r="F3" s="500"/>
      <c r="G3" s="500"/>
    </row>
    <row r="4" spans="1:7" ht="34.5" customHeight="1" thickBot="1">
      <c r="A4" s="28"/>
      <c r="B4" s="306" t="s">
        <v>18</v>
      </c>
      <c r="C4" s="501"/>
      <c r="D4" s="501"/>
      <c r="E4" s="501"/>
      <c r="F4" s="501"/>
      <c r="G4" s="502"/>
    </row>
    <row r="5" spans="1:7" ht="18.75" customHeight="1">
      <c r="A5" s="28"/>
      <c r="B5" s="503" t="s">
        <v>13</v>
      </c>
      <c r="C5" s="506" t="s">
        <v>26</v>
      </c>
      <c r="D5" s="507"/>
      <c r="E5" s="508" t="s">
        <v>107</v>
      </c>
      <c r="F5" s="506"/>
      <c r="G5" s="509"/>
    </row>
    <row r="6" spans="1:7" ht="18" customHeight="1">
      <c r="A6" s="28"/>
      <c r="B6" s="504"/>
      <c r="C6" s="510"/>
      <c r="D6" s="511"/>
      <c r="E6" s="512"/>
      <c r="F6" s="510"/>
      <c r="G6" s="513"/>
    </row>
    <row r="7" spans="1:7" ht="18" customHeight="1">
      <c r="A7" s="28"/>
      <c r="B7" s="504"/>
      <c r="C7" s="514" t="s">
        <v>394</v>
      </c>
      <c r="D7" s="514"/>
      <c r="E7" s="514"/>
      <c r="F7" s="514"/>
      <c r="G7" s="515"/>
    </row>
    <row r="8" spans="1:7" ht="18" customHeight="1">
      <c r="A8" s="28"/>
      <c r="B8" s="504"/>
      <c r="C8" s="516" t="s">
        <v>27</v>
      </c>
      <c r="D8" s="517"/>
      <c r="E8" s="518" t="s">
        <v>107</v>
      </c>
      <c r="F8" s="516"/>
      <c r="G8" s="519"/>
    </row>
    <row r="9" spans="1:7" ht="18" customHeight="1" thickBot="1">
      <c r="A9" s="28"/>
      <c r="B9" s="504"/>
      <c r="C9" s="520"/>
      <c r="D9" s="521"/>
      <c r="E9" s="522"/>
      <c r="F9" s="520"/>
      <c r="G9" s="523"/>
    </row>
    <row r="10" spans="1:7" ht="22.5" customHeight="1">
      <c r="A10" s="28"/>
      <c r="B10" s="504"/>
      <c r="C10" s="524" t="s">
        <v>14</v>
      </c>
      <c r="D10" s="524"/>
      <c r="E10" s="524"/>
      <c r="F10" s="524"/>
      <c r="G10" s="525"/>
    </row>
    <row r="11" spans="1:7" ht="18" customHeight="1">
      <c r="A11" s="28"/>
      <c r="B11" s="504"/>
      <c r="C11" s="526" t="s">
        <v>19</v>
      </c>
      <c r="D11" s="527"/>
      <c r="E11" s="48" t="s">
        <v>15</v>
      </c>
      <c r="F11" s="48" t="s">
        <v>16</v>
      </c>
      <c r="G11" s="49" t="s">
        <v>20</v>
      </c>
    </row>
    <row r="12" spans="1:7" ht="19.5" customHeight="1">
      <c r="A12" s="28"/>
      <c r="B12" s="504"/>
      <c r="C12" s="528"/>
      <c r="D12" s="529"/>
      <c r="E12" s="50"/>
      <c r="F12" s="50"/>
      <c r="G12" s="51"/>
    </row>
    <row r="13" spans="1:7" ht="18.75" customHeight="1">
      <c r="A13" s="28"/>
      <c r="B13" s="504"/>
      <c r="C13" s="527" t="s">
        <v>108</v>
      </c>
      <c r="D13" s="530"/>
      <c r="E13" s="530"/>
      <c r="F13" s="530" t="s">
        <v>30</v>
      </c>
      <c r="G13" s="531"/>
    </row>
    <row r="14" spans="1:7" ht="18" customHeight="1" thickBot="1">
      <c r="A14" s="28"/>
      <c r="B14" s="504"/>
      <c r="C14" s="532"/>
      <c r="D14" s="533"/>
      <c r="E14" s="533"/>
      <c r="F14" s="533"/>
      <c r="G14" s="534"/>
    </row>
    <row r="15" spans="1:7" ht="22.5" customHeight="1">
      <c r="A15" s="28"/>
      <c r="B15" s="504"/>
      <c r="C15" s="535" t="s">
        <v>102</v>
      </c>
      <c r="D15" s="535"/>
      <c r="E15" s="535"/>
      <c r="F15" s="535"/>
      <c r="G15" s="536"/>
    </row>
    <row r="16" spans="1:7" ht="18" customHeight="1">
      <c r="A16" s="28"/>
      <c r="B16" s="504"/>
      <c r="C16" s="526" t="s">
        <v>19</v>
      </c>
      <c r="D16" s="527"/>
      <c r="E16" s="48" t="s">
        <v>15</v>
      </c>
      <c r="F16" s="48" t="s">
        <v>16</v>
      </c>
      <c r="G16" s="49" t="s">
        <v>20</v>
      </c>
    </row>
    <row r="17" spans="1:7" ht="19.5" customHeight="1">
      <c r="A17" s="28"/>
      <c r="B17" s="504"/>
      <c r="C17" s="528"/>
      <c r="D17" s="529"/>
      <c r="E17" s="50"/>
      <c r="F17" s="50"/>
      <c r="G17" s="51"/>
    </row>
    <row r="18" spans="1:7" ht="18.75" customHeight="1">
      <c r="A18" s="28"/>
      <c r="B18" s="504"/>
      <c r="C18" s="526" t="s">
        <v>108</v>
      </c>
      <c r="D18" s="526"/>
      <c r="E18" s="527"/>
      <c r="F18" s="537" t="s">
        <v>30</v>
      </c>
      <c r="G18" s="538"/>
    </row>
    <row r="19" spans="1:7" ht="18" customHeight="1" thickBot="1">
      <c r="A19" s="28"/>
      <c r="B19" s="504"/>
      <c r="C19" s="539"/>
      <c r="D19" s="539"/>
      <c r="E19" s="532"/>
      <c r="F19" s="540"/>
      <c r="G19" s="541"/>
    </row>
    <row r="20" spans="1:7" ht="22.5" customHeight="1">
      <c r="A20" s="28"/>
      <c r="B20" s="504"/>
      <c r="C20" s="524" t="s">
        <v>17</v>
      </c>
      <c r="D20" s="524"/>
      <c r="E20" s="524"/>
      <c r="F20" s="524"/>
      <c r="G20" s="525"/>
    </row>
    <row r="21" spans="1:7" ht="18" customHeight="1">
      <c r="A21" s="28"/>
      <c r="B21" s="504"/>
      <c r="C21" s="526" t="s">
        <v>19</v>
      </c>
      <c r="D21" s="527"/>
      <c r="E21" s="48" t="s">
        <v>15</v>
      </c>
      <c r="F21" s="48" t="s">
        <v>16</v>
      </c>
      <c r="G21" s="49" t="s">
        <v>20</v>
      </c>
    </row>
    <row r="22" spans="1:7" ht="18.75" customHeight="1">
      <c r="A22" s="28"/>
      <c r="B22" s="504"/>
      <c r="C22" s="528"/>
      <c r="D22" s="529"/>
      <c r="E22" s="50"/>
      <c r="F22" s="50"/>
      <c r="G22" s="51"/>
    </row>
    <row r="23" spans="1:7" ht="19.5" customHeight="1">
      <c r="A23" s="28"/>
      <c r="B23" s="504"/>
      <c r="C23" s="526" t="s">
        <v>108</v>
      </c>
      <c r="D23" s="526"/>
      <c r="E23" s="527"/>
      <c r="F23" s="537" t="s">
        <v>30</v>
      </c>
      <c r="G23" s="538"/>
    </row>
    <row r="24" spans="1:7" ht="18" customHeight="1" thickBot="1">
      <c r="A24" s="28"/>
      <c r="B24" s="505"/>
      <c r="C24" s="539"/>
      <c r="D24" s="539"/>
      <c r="E24" s="532"/>
      <c r="F24" s="540"/>
      <c r="G24" s="541"/>
    </row>
    <row r="25" spans="1:7" ht="18" customHeight="1">
      <c r="A25" s="28"/>
      <c r="B25" s="558" t="s">
        <v>71</v>
      </c>
      <c r="C25" s="506" t="s">
        <v>26</v>
      </c>
      <c r="D25" s="507"/>
      <c r="E25" s="508" t="s">
        <v>21</v>
      </c>
      <c r="F25" s="506"/>
      <c r="G25" s="509"/>
    </row>
    <row r="26" spans="1:7" ht="18" customHeight="1" thickBot="1">
      <c r="A26" s="28"/>
      <c r="B26" s="559"/>
      <c r="C26" s="561"/>
      <c r="D26" s="562"/>
      <c r="E26" s="563"/>
      <c r="F26" s="561"/>
      <c r="G26" s="564"/>
    </row>
    <row r="27" spans="1:7" ht="22.5" customHeight="1">
      <c r="A27" s="28"/>
      <c r="B27" s="559"/>
      <c r="C27" s="524" t="s">
        <v>14</v>
      </c>
      <c r="D27" s="524"/>
      <c r="E27" s="524"/>
      <c r="F27" s="524"/>
      <c r="G27" s="525"/>
    </row>
    <row r="28" spans="1:7" ht="18" customHeight="1">
      <c r="A28" s="28"/>
      <c r="B28" s="559"/>
      <c r="C28" s="526" t="s">
        <v>19</v>
      </c>
      <c r="D28" s="527"/>
      <c r="E28" s="48" t="s">
        <v>15</v>
      </c>
      <c r="F28" s="48" t="s">
        <v>16</v>
      </c>
      <c r="G28" s="49" t="s">
        <v>20</v>
      </c>
    </row>
    <row r="29" spans="1:7" ht="18" customHeight="1">
      <c r="A29" s="28"/>
      <c r="B29" s="559"/>
      <c r="C29" s="528"/>
      <c r="D29" s="529"/>
      <c r="E29" s="50"/>
      <c r="F29" s="50"/>
      <c r="G29" s="51"/>
    </row>
    <row r="30" spans="1:7" ht="18.75" customHeight="1">
      <c r="A30" s="28"/>
      <c r="B30" s="559"/>
      <c r="C30" s="526" t="s">
        <v>108</v>
      </c>
      <c r="D30" s="526"/>
      <c r="E30" s="527"/>
      <c r="F30" s="537" t="s">
        <v>30</v>
      </c>
      <c r="G30" s="538"/>
    </row>
    <row r="31" spans="1:7" ht="18" customHeight="1" thickBot="1">
      <c r="A31" s="28"/>
      <c r="B31" s="560"/>
      <c r="C31" s="539"/>
      <c r="D31" s="539"/>
      <c r="E31" s="532"/>
      <c r="F31" s="540"/>
      <c r="G31" s="541"/>
    </row>
    <row r="32" spans="1:7" ht="18" customHeight="1">
      <c r="A32" s="28"/>
      <c r="B32" s="558" t="s">
        <v>106</v>
      </c>
      <c r="C32" s="544" t="s">
        <v>103</v>
      </c>
      <c r="D32" s="545"/>
      <c r="E32" s="52" t="s">
        <v>67</v>
      </c>
      <c r="F32" s="52" t="s">
        <v>68</v>
      </c>
      <c r="G32" s="53" t="s">
        <v>392</v>
      </c>
    </row>
    <row r="33" spans="1:7" ht="18" customHeight="1">
      <c r="A33" s="28"/>
      <c r="B33" s="504"/>
      <c r="C33" s="546" t="s">
        <v>104</v>
      </c>
      <c r="D33" s="547"/>
      <c r="E33" s="54"/>
      <c r="F33" s="54"/>
      <c r="G33" s="349" t="s">
        <v>459</v>
      </c>
    </row>
    <row r="34" spans="1:7" ht="18" customHeight="1">
      <c r="A34" s="28"/>
      <c r="B34" s="504"/>
      <c r="C34" s="546" t="s">
        <v>105</v>
      </c>
      <c r="D34" s="547"/>
      <c r="E34" s="54"/>
      <c r="F34" s="54"/>
      <c r="G34" s="349" t="s">
        <v>458</v>
      </c>
    </row>
    <row r="35" spans="1:7" ht="18" customHeight="1" thickBot="1">
      <c r="A35" s="28"/>
      <c r="B35" s="505"/>
      <c r="C35" s="548" t="s">
        <v>105</v>
      </c>
      <c r="D35" s="549"/>
      <c r="E35" s="55"/>
      <c r="F35" s="55"/>
      <c r="G35" s="349"/>
    </row>
    <row r="36" spans="1:7" ht="30" customHeight="1" thickBot="1">
      <c r="A36" s="28"/>
      <c r="B36" s="351" t="s">
        <v>467</v>
      </c>
      <c r="C36" s="347" t="s">
        <v>432</v>
      </c>
      <c r="D36" s="582" t="s">
        <v>244</v>
      </c>
      <c r="E36" s="582"/>
      <c r="F36" s="582"/>
      <c r="G36" s="583"/>
    </row>
    <row r="37" spans="1:7" ht="27" customHeight="1" thickBot="1">
      <c r="B37" s="351" t="s">
        <v>463</v>
      </c>
      <c r="C37" s="584" t="s">
        <v>434</v>
      </c>
      <c r="D37" s="584"/>
      <c r="E37" s="585"/>
      <c r="F37" s="350" t="s">
        <v>462</v>
      </c>
      <c r="G37" s="348" t="s">
        <v>433</v>
      </c>
    </row>
    <row r="38" spans="1:7" ht="25.5" customHeight="1" thickBot="1">
      <c r="A38" s="28"/>
      <c r="B38" s="570" t="s">
        <v>213</v>
      </c>
      <c r="C38" s="573"/>
      <c r="D38" s="574"/>
      <c r="E38" s="575"/>
      <c r="F38" s="552" t="s">
        <v>96</v>
      </c>
      <c r="G38" s="553"/>
    </row>
    <row r="39" spans="1:7" ht="25.5" customHeight="1" thickBot="1">
      <c r="A39" s="28"/>
      <c r="B39" s="570"/>
      <c r="C39" s="573"/>
      <c r="D39" s="574"/>
      <c r="E39" s="575"/>
      <c r="F39" s="554" t="s">
        <v>95</v>
      </c>
      <c r="G39" s="523"/>
    </row>
    <row r="40" spans="1:7" ht="43.5" customHeight="1" thickBot="1">
      <c r="A40" s="28"/>
      <c r="B40" s="322" t="s">
        <v>214</v>
      </c>
      <c r="C40" s="555"/>
      <c r="D40" s="556"/>
      <c r="E40" s="556"/>
      <c r="F40" s="556"/>
      <c r="G40" s="557"/>
    </row>
    <row r="41" spans="1:7" ht="69" customHeight="1" thickBot="1">
      <c r="A41" s="28"/>
      <c r="B41" s="321" t="s">
        <v>393</v>
      </c>
      <c r="C41" s="550"/>
      <c r="D41" s="550"/>
      <c r="E41" s="550"/>
      <c r="F41" s="550"/>
      <c r="G41" s="551"/>
    </row>
    <row r="42" spans="1:7" ht="30" customHeight="1">
      <c r="A42" s="28"/>
      <c r="B42" s="503" t="s">
        <v>12</v>
      </c>
      <c r="C42" s="571" t="s">
        <v>22</v>
      </c>
      <c r="D42" s="571"/>
      <c r="E42" s="572"/>
      <c r="F42" s="568" t="s">
        <v>86</v>
      </c>
      <c r="G42" s="566" t="s">
        <v>87</v>
      </c>
    </row>
    <row r="43" spans="1:7" ht="39" customHeight="1">
      <c r="A43" s="28"/>
      <c r="B43" s="504"/>
      <c r="C43" s="320" t="s">
        <v>230</v>
      </c>
      <c r="D43" s="56" t="s">
        <v>231</v>
      </c>
      <c r="E43" s="56" t="s">
        <v>232</v>
      </c>
      <c r="F43" s="569"/>
      <c r="G43" s="567"/>
    </row>
    <row r="44" spans="1:7" ht="25.5" customHeight="1">
      <c r="A44" s="28"/>
      <c r="B44" s="504"/>
      <c r="C44" s="576"/>
      <c r="D44" s="578"/>
      <c r="E44" s="580"/>
      <c r="F44" s="111"/>
      <c r="G44" s="542" t="e">
        <f>ROUNDDOWN(F44/(E44*F46),0)</f>
        <v>#DIV/0!</v>
      </c>
    </row>
    <row r="45" spans="1:7" ht="29.25" customHeight="1">
      <c r="A45" s="28"/>
      <c r="B45" s="504"/>
      <c r="C45" s="576"/>
      <c r="D45" s="578"/>
      <c r="E45" s="580"/>
      <c r="F45" s="57" t="s">
        <v>88</v>
      </c>
      <c r="G45" s="542"/>
    </row>
    <row r="46" spans="1:7" ht="25.5" customHeight="1" thickBot="1">
      <c r="A46" s="28"/>
      <c r="B46" s="505"/>
      <c r="C46" s="577"/>
      <c r="D46" s="579"/>
      <c r="E46" s="581"/>
      <c r="F46" s="58"/>
      <c r="G46" s="543"/>
    </row>
    <row r="47" spans="1:7" ht="21.75" customHeight="1">
      <c r="B47" s="34" t="s">
        <v>70</v>
      </c>
      <c r="C47" s="31"/>
      <c r="D47" s="31"/>
      <c r="E47" s="31"/>
      <c r="F47" s="32"/>
      <c r="G47" s="33"/>
    </row>
    <row r="48" spans="1:7" ht="21" customHeight="1">
      <c r="B48" s="35"/>
      <c r="C48" s="29"/>
      <c r="D48" s="29"/>
      <c r="E48" s="29"/>
      <c r="F48" s="30"/>
      <c r="G48" s="11"/>
    </row>
    <row r="49" spans="2:7" ht="94.5" customHeight="1">
      <c r="B49" s="565" t="s">
        <v>427</v>
      </c>
      <c r="C49" s="565"/>
      <c r="D49" s="565"/>
      <c r="E49" s="565"/>
      <c r="F49" s="565"/>
      <c r="G49" s="565"/>
    </row>
    <row r="50" spans="2:7" ht="92.25" customHeight="1">
      <c r="B50" s="565"/>
      <c r="C50" s="565"/>
      <c r="D50" s="565"/>
      <c r="E50" s="565"/>
      <c r="F50" s="565"/>
      <c r="G50" s="565"/>
    </row>
    <row r="51" spans="2:7" ht="20.100000000000001" customHeight="1"/>
  </sheetData>
  <mergeCells count="69">
    <mergeCell ref="B50:G50"/>
    <mergeCell ref="G42:G43"/>
    <mergeCell ref="B49:G49"/>
    <mergeCell ref="F42:F43"/>
    <mergeCell ref="B32:B35"/>
    <mergeCell ref="B38:B39"/>
    <mergeCell ref="B42:B46"/>
    <mergeCell ref="C42:E42"/>
    <mergeCell ref="C38:E39"/>
    <mergeCell ref="C44:C46"/>
    <mergeCell ref="D44:D46"/>
    <mergeCell ref="E44:E46"/>
    <mergeCell ref="D36:G36"/>
    <mergeCell ref="C37:E37"/>
    <mergeCell ref="B25:B31"/>
    <mergeCell ref="C25:D25"/>
    <mergeCell ref="E25:G25"/>
    <mergeCell ref="C26:D26"/>
    <mergeCell ref="E26:G26"/>
    <mergeCell ref="C27:G27"/>
    <mergeCell ref="C28:D28"/>
    <mergeCell ref="C29:D29"/>
    <mergeCell ref="C30:E30"/>
    <mergeCell ref="F30:G30"/>
    <mergeCell ref="C24:E24"/>
    <mergeCell ref="F24:G24"/>
    <mergeCell ref="G44:G46"/>
    <mergeCell ref="C32:D32"/>
    <mergeCell ref="C33:D33"/>
    <mergeCell ref="C34:D34"/>
    <mergeCell ref="C35:D35"/>
    <mergeCell ref="C31:E31"/>
    <mergeCell ref="F31:G31"/>
    <mergeCell ref="C41:G41"/>
    <mergeCell ref="F38:G38"/>
    <mergeCell ref="F39:G39"/>
    <mergeCell ref="C40:G40"/>
    <mergeCell ref="C20:G20"/>
    <mergeCell ref="C21:D21"/>
    <mergeCell ref="C22:D22"/>
    <mergeCell ref="C23:E23"/>
    <mergeCell ref="F23:G23"/>
    <mergeCell ref="C16:D16"/>
    <mergeCell ref="C17:D17"/>
    <mergeCell ref="C18:E18"/>
    <mergeCell ref="F18:G18"/>
    <mergeCell ref="C19:E19"/>
    <mergeCell ref="F19:G19"/>
    <mergeCell ref="C13:E13"/>
    <mergeCell ref="F13:G13"/>
    <mergeCell ref="C14:E14"/>
    <mergeCell ref="F14:G14"/>
    <mergeCell ref="C15:G15"/>
    <mergeCell ref="B2:G2"/>
    <mergeCell ref="E3:G3"/>
    <mergeCell ref="C4:G4"/>
    <mergeCell ref="B5:B24"/>
    <mergeCell ref="C5:D5"/>
    <mergeCell ref="E5:G5"/>
    <mergeCell ref="C6:D6"/>
    <mergeCell ref="E6:G6"/>
    <mergeCell ref="C7:G7"/>
    <mergeCell ref="C8:D8"/>
    <mergeCell ref="E8:G8"/>
    <mergeCell ref="C9:D9"/>
    <mergeCell ref="E9:G9"/>
    <mergeCell ref="C10:G10"/>
    <mergeCell ref="C11:D11"/>
    <mergeCell ref="C12:D12"/>
  </mergeCells>
  <phoneticPr fontId="3"/>
  <conditionalFormatting sqref="F44">
    <cfRule type="expression" dxfId="5" priority="3" stopIfTrue="1">
      <formula>ISERROR($F$46)</formula>
    </cfRule>
  </conditionalFormatting>
  <conditionalFormatting sqref="F46:F48">
    <cfRule type="expression" dxfId="4" priority="5" stopIfTrue="1">
      <formula>ISERROR($F$46)</formula>
    </cfRule>
  </conditionalFormatting>
  <conditionalFormatting sqref="G44">
    <cfRule type="expression" dxfId="3" priority="1" stopIfTrue="1">
      <formula>ISERROR($G$46)</formula>
    </cfRule>
  </conditionalFormatting>
  <dataValidations count="4">
    <dataValidation type="list" allowBlank="1" showInputMessage="1" showErrorMessage="1" sqref="C36" xr:uid="{4B18FBC4-3C49-4B88-A1B3-ADBEFF0D3AC1}">
      <formula1>"単年度,複数年度"</formula1>
    </dataValidation>
    <dataValidation type="list" allowBlank="1" showInputMessage="1" showErrorMessage="1" sqref="C37:E37" xr:uid="{9D0AAE13-4735-4BBD-9510-AB6E977AEC0F}">
      <formula1>"冷凍冷蔵倉庫,食品製造,CVS以外の食品小売店舗,CVS"</formula1>
    </dataValidation>
    <dataValidation type="list" allowBlank="1" showInputMessage="1" showErrorMessage="1" sqref="G37" xr:uid="{FBA2C6E6-27D9-4D02-92A5-474B308E204E}">
      <formula1>"新設,更新"</formula1>
    </dataValidation>
    <dataValidation type="list" allowBlank="1" showInputMessage="1" showErrorMessage="1" sqref="G33:G35" xr:uid="{E1DE14F4-E050-4E2C-815D-BE7D76FFE4E9}">
      <formula1>"大企業,中小企業,その他"</formula1>
    </dataValidation>
  </dataValidations>
  <pageMargins left="0.70866141732283472" right="0.70866141732283472" top="0.74803149606299213" bottom="0.74803149606299213" header="0.31496062992125984" footer="0.31496062992125984"/>
  <pageSetup paperSize="9" scale="74" fitToHeight="0" orientation="portrait" r:id="rId1"/>
  <headerFooter alignWithMargins="0"/>
  <rowBreaks count="1" manualBreakCount="1">
    <brk id="47" max="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17"/>
  <sheetViews>
    <sheetView showGridLines="0" zoomScaleNormal="100" zoomScaleSheetLayoutView="100" workbookViewId="0"/>
  </sheetViews>
  <sheetFormatPr defaultColWidth="9" defaultRowHeight="13.5"/>
  <cols>
    <col min="1" max="1" width="29" style="74" customWidth="1"/>
    <col min="2" max="2" width="11.125" style="75" customWidth="1"/>
    <col min="3" max="5" width="22.625" style="76" customWidth="1"/>
    <col min="6" max="6" width="19.625" style="76" customWidth="1"/>
    <col min="7" max="7" width="4" style="76" customWidth="1"/>
    <col min="8" max="8" width="90.875" style="76" customWidth="1"/>
    <col min="9" max="16384" width="9" style="76"/>
  </cols>
  <sheetData>
    <row r="1" spans="1:8" ht="22.5" customHeight="1">
      <c r="A1" t="s">
        <v>59</v>
      </c>
    </row>
    <row r="2" spans="1:8" ht="24.75" customHeight="1">
      <c r="A2" s="499" t="s">
        <v>395</v>
      </c>
      <c r="B2" s="607"/>
      <c r="C2" s="607"/>
      <c r="D2" s="607"/>
      <c r="E2" s="607"/>
      <c r="F2" s="88"/>
      <c r="H2" s="10"/>
    </row>
    <row r="3" spans="1:8" ht="30" customHeight="1">
      <c r="A3" s="612" t="s">
        <v>155</v>
      </c>
      <c r="B3" s="613"/>
      <c r="C3" s="613"/>
      <c r="D3" s="613"/>
      <c r="E3" s="613"/>
      <c r="F3" s="5"/>
      <c r="G3" s="75"/>
      <c r="H3" s="586"/>
    </row>
    <row r="4" spans="1:8" ht="16.7" customHeight="1" thickBot="1">
      <c r="A4" s="9"/>
      <c r="B4" s="10"/>
      <c r="C4"/>
      <c r="D4" s="84"/>
      <c r="E4" s="6"/>
      <c r="H4" s="586"/>
    </row>
    <row r="5" spans="1:8" ht="60" customHeight="1">
      <c r="A5" s="592" t="s">
        <v>257</v>
      </c>
      <c r="B5" s="593"/>
      <c r="C5" s="596" t="s">
        <v>157</v>
      </c>
      <c r="D5" s="596" t="s">
        <v>57</v>
      </c>
      <c r="E5" s="598" t="s">
        <v>175</v>
      </c>
      <c r="F5" s="81"/>
      <c r="H5" s="40"/>
    </row>
    <row r="6" spans="1:8" ht="50.1" customHeight="1" thickBot="1">
      <c r="A6" s="594"/>
      <c r="B6" s="595"/>
      <c r="C6" s="597"/>
      <c r="D6" s="597"/>
      <c r="E6" s="599"/>
      <c r="F6" s="82"/>
    </row>
    <row r="7" spans="1:8" ht="39.950000000000003" customHeight="1">
      <c r="A7" s="42" t="s">
        <v>169</v>
      </c>
      <c r="B7" s="38" t="s">
        <v>33</v>
      </c>
      <c r="C7" s="39"/>
      <c r="D7" s="39"/>
      <c r="E7" s="43"/>
      <c r="F7" s="41"/>
      <c r="H7" s="83"/>
    </row>
    <row r="8" spans="1:8" ht="39.950000000000003" customHeight="1" thickBot="1">
      <c r="A8" s="44" t="s">
        <v>170</v>
      </c>
      <c r="B8" s="45" t="s">
        <v>31</v>
      </c>
      <c r="C8" s="110"/>
      <c r="D8" s="110"/>
      <c r="E8" s="47"/>
      <c r="F8" s="10"/>
      <c r="H8" s="83"/>
    </row>
    <row r="9" spans="1:8" ht="30" customHeight="1">
      <c r="A9" s="9"/>
      <c r="B9" s="10"/>
      <c r="C9" s="7"/>
      <c r="D9" s="7"/>
      <c r="E9"/>
      <c r="F9"/>
      <c r="H9" s="587"/>
    </row>
    <row r="10" spans="1:8" ht="30" customHeight="1" thickBot="1">
      <c r="A10" s="14" t="s">
        <v>5</v>
      </c>
      <c r="B10" s="15"/>
      <c r="C10" s="16"/>
      <c r="D10" s="16"/>
      <c r="E10"/>
      <c r="F10"/>
      <c r="H10" s="600"/>
    </row>
    <row r="11" spans="1:8" ht="36" customHeight="1">
      <c r="A11" s="608" t="s">
        <v>171</v>
      </c>
      <c r="B11" s="610" t="s">
        <v>31</v>
      </c>
      <c r="C11" s="62" t="s">
        <v>215</v>
      </c>
      <c r="D11" s="63" t="s">
        <v>32</v>
      </c>
      <c r="E11" s="64" t="s">
        <v>161</v>
      </c>
      <c r="F11"/>
      <c r="H11" s="587"/>
    </row>
    <row r="12" spans="1:8" ht="36" customHeight="1">
      <c r="A12" s="609"/>
      <c r="B12" s="611"/>
      <c r="C12" s="109">
        <f>IF(E16&gt;D16,E12,D12)</f>
        <v>0</v>
      </c>
      <c r="D12" s="65">
        <f>D7-C7</f>
        <v>0</v>
      </c>
      <c r="E12" s="66">
        <f>IFERROR(E7-C7,0)</f>
        <v>0</v>
      </c>
      <c r="F12"/>
      <c r="H12" s="587"/>
    </row>
    <row r="13" spans="1:8" ht="36" customHeight="1">
      <c r="A13" s="588" t="s">
        <v>172</v>
      </c>
      <c r="B13" s="590" t="s">
        <v>31</v>
      </c>
      <c r="C13" s="67" t="s">
        <v>216</v>
      </c>
      <c r="D13" s="68" t="s">
        <v>167</v>
      </c>
      <c r="E13" s="69" t="s">
        <v>166</v>
      </c>
      <c r="F13"/>
      <c r="H13" s="587"/>
    </row>
    <row r="14" spans="1:8" ht="36" customHeight="1" thickBot="1">
      <c r="A14" s="589"/>
      <c r="B14" s="591"/>
      <c r="C14" s="70">
        <f>IF(E16&gt;D16,E14,D14)</f>
        <v>0</v>
      </c>
      <c r="D14" s="71">
        <f>D8-C8</f>
        <v>0</v>
      </c>
      <c r="E14" s="72">
        <f>IFERROR(E8-C8,0)</f>
        <v>0</v>
      </c>
      <c r="F14"/>
      <c r="H14" s="587"/>
    </row>
    <row r="15" spans="1:8" ht="36" customHeight="1">
      <c r="A15" s="601" t="s">
        <v>173</v>
      </c>
      <c r="B15" s="603" t="s">
        <v>31</v>
      </c>
      <c r="C15" s="62" t="s">
        <v>219</v>
      </c>
      <c r="D15" s="63" t="s">
        <v>217</v>
      </c>
      <c r="E15" s="73" t="s">
        <v>218</v>
      </c>
      <c r="F15"/>
    </row>
    <row r="16" spans="1:8" ht="36" customHeight="1" thickBot="1">
      <c r="A16" s="602"/>
      <c r="B16" s="604"/>
      <c r="C16" s="70">
        <f>IF(E16&gt;D16,E16,D16)</f>
        <v>0</v>
      </c>
      <c r="D16" s="71">
        <f>D12+D14</f>
        <v>0</v>
      </c>
      <c r="E16" s="72">
        <f>IFERROR(E12+E14,0)</f>
        <v>0</v>
      </c>
      <c r="F16"/>
    </row>
    <row r="17" spans="1:6" ht="65.099999999999994" customHeight="1" thickBot="1">
      <c r="A17" s="605" t="s">
        <v>94</v>
      </c>
      <c r="B17" s="606"/>
      <c r="C17" s="89" t="s">
        <v>223</v>
      </c>
      <c r="D17" s="89" t="s">
        <v>224</v>
      </c>
      <c r="E17" s="90" t="s">
        <v>225</v>
      </c>
      <c r="F17"/>
    </row>
  </sheetData>
  <sheetProtection selectLockedCells="1" selectUnlockedCells="1"/>
  <protectedRanges>
    <protectedRange sqref="C7:C8" name="範囲1"/>
  </protectedRanges>
  <dataConsolidate/>
  <mergeCells count="17">
    <mergeCell ref="A15:A16"/>
    <mergeCell ref="B15:B16"/>
    <mergeCell ref="A17:B17"/>
    <mergeCell ref="A2:E2"/>
    <mergeCell ref="D5:D6"/>
    <mergeCell ref="A11:A12"/>
    <mergeCell ref="B11:B12"/>
    <mergeCell ref="A3:E3"/>
    <mergeCell ref="H3:H4"/>
    <mergeCell ref="H11:H12"/>
    <mergeCell ref="A13:A14"/>
    <mergeCell ref="B13:B14"/>
    <mergeCell ref="H13:H14"/>
    <mergeCell ref="A5:B6"/>
    <mergeCell ref="C5:C6"/>
    <mergeCell ref="E5:E6"/>
    <mergeCell ref="H9:H10"/>
  </mergeCells>
  <phoneticPr fontId="3"/>
  <pageMargins left="0.70866141732283472" right="0.70866141732283472" top="0.55118110236220474" bottom="0.35433070866141736" header="0.31496062992125984" footer="0.31496062992125984"/>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84"/>
  <sheetViews>
    <sheetView showGridLines="0" zoomScale="90" zoomScaleNormal="90" zoomScaleSheetLayoutView="100" workbookViewId="0"/>
  </sheetViews>
  <sheetFormatPr defaultColWidth="9" defaultRowHeight="13.5"/>
  <cols>
    <col min="1" max="1" width="29" style="74" customWidth="1"/>
    <col min="2" max="2" width="11.125" style="75" customWidth="1"/>
    <col min="3" max="3" width="22" style="76" customWidth="1"/>
    <col min="4" max="4" width="19.625" style="76" customWidth="1"/>
    <col min="5" max="5" width="20.875" style="76" customWidth="1"/>
    <col min="6" max="7" width="2.875" style="76" customWidth="1"/>
    <col min="8" max="8" width="27.375" style="76" customWidth="1"/>
    <col min="9" max="9" width="89.375" style="76" customWidth="1"/>
    <col min="10" max="16384" width="9" style="76"/>
  </cols>
  <sheetData>
    <row r="1" spans="1:9" ht="22.5" customHeight="1">
      <c r="A1" t="s">
        <v>59</v>
      </c>
      <c r="H1" s="6" t="s">
        <v>23</v>
      </c>
    </row>
    <row r="2" spans="1:9" ht="24.75" customHeight="1">
      <c r="A2" s="499" t="s">
        <v>395</v>
      </c>
      <c r="B2" s="499"/>
      <c r="C2" s="499"/>
      <c r="D2" s="499"/>
      <c r="E2" s="499"/>
      <c r="F2" s="88"/>
      <c r="H2" s="8" t="s">
        <v>24</v>
      </c>
      <c r="I2" s="8" t="s">
        <v>25</v>
      </c>
    </row>
    <row r="3" spans="1:9" ht="30" customHeight="1">
      <c r="A3" s="621" t="s">
        <v>160</v>
      </c>
      <c r="B3" s="622"/>
      <c r="C3" s="622"/>
      <c r="D3" s="622"/>
      <c r="E3" s="622"/>
      <c r="F3" s="5"/>
      <c r="G3" s="75"/>
      <c r="H3" s="616" t="s">
        <v>165</v>
      </c>
      <c r="I3" s="618" t="s">
        <v>396</v>
      </c>
    </row>
    <row r="4" spans="1:9" ht="15.95" customHeight="1">
      <c r="A4" s="9"/>
      <c r="B4" s="10"/>
      <c r="C4"/>
      <c r="H4" s="617"/>
      <c r="I4" s="619"/>
    </row>
    <row r="5" spans="1:9" ht="39.950000000000003" customHeight="1" thickBot="1">
      <c r="A5" s="9"/>
      <c r="B5" s="10"/>
      <c r="C5"/>
      <c r="D5" s="96" t="s">
        <v>247</v>
      </c>
      <c r="E5" s="97" t="s">
        <v>168</v>
      </c>
      <c r="F5" s="80"/>
      <c r="H5" s="86" t="s">
        <v>178</v>
      </c>
      <c r="I5" s="12" t="s">
        <v>158</v>
      </c>
    </row>
    <row r="6" spans="1:9" ht="60" customHeight="1">
      <c r="A6" s="620" t="s">
        <v>258</v>
      </c>
      <c r="B6" s="593"/>
      <c r="C6" s="596" t="s">
        <v>157</v>
      </c>
      <c r="D6" s="596" t="s">
        <v>57</v>
      </c>
      <c r="E6" s="598" t="s">
        <v>175</v>
      </c>
      <c r="F6" s="81"/>
      <c r="H6" s="86" t="s">
        <v>1</v>
      </c>
      <c r="I6" s="12" t="s">
        <v>206</v>
      </c>
    </row>
    <row r="7" spans="1:9" ht="50.1" customHeight="1" thickBot="1">
      <c r="A7" s="594"/>
      <c r="B7" s="595"/>
      <c r="C7" s="597"/>
      <c r="D7" s="597"/>
      <c r="E7" s="599"/>
      <c r="F7" s="82"/>
      <c r="H7" s="86" t="s">
        <v>184</v>
      </c>
      <c r="I7" s="12" t="s">
        <v>164</v>
      </c>
    </row>
    <row r="8" spans="1:9" ht="39.950000000000003" customHeight="1">
      <c r="A8" s="42" t="s">
        <v>236</v>
      </c>
      <c r="B8" s="38" t="s">
        <v>38</v>
      </c>
      <c r="C8" s="91"/>
      <c r="D8" s="92"/>
      <c r="E8" s="93"/>
      <c r="F8" s="10"/>
      <c r="H8" s="86" t="s">
        <v>179</v>
      </c>
      <c r="I8" s="12" t="s">
        <v>208</v>
      </c>
    </row>
    <row r="9" spans="1:9" ht="39.950000000000003" customHeight="1">
      <c r="A9" s="104" t="s">
        <v>1</v>
      </c>
      <c r="B9" s="38" t="s">
        <v>39</v>
      </c>
      <c r="C9" s="105"/>
      <c r="D9" s="92"/>
      <c r="E9" s="93"/>
      <c r="F9" s="10"/>
      <c r="H9" s="87" t="s">
        <v>180</v>
      </c>
      <c r="I9" s="13" t="s">
        <v>150</v>
      </c>
    </row>
    <row r="10" spans="1:9" ht="39.950000000000003" customHeight="1">
      <c r="A10" s="42" t="s">
        <v>115</v>
      </c>
      <c r="B10" s="38" t="s">
        <v>39</v>
      </c>
      <c r="C10" s="91"/>
      <c r="D10" s="92"/>
      <c r="E10" s="93"/>
      <c r="F10" s="10"/>
      <c r="H10" s="87" t="s">
        <v>181</v>
      </c>
      <c r="I10" s="13" t="s">
        <v>91</v>
      </c>
    </row>
    <row r="11" spans="1:9" ht="39.950000000000003" customHeight="1">
      <c r="A11" s="42" t="s">
        <v>233</v>
      </c>
      <c r="B11" s="38" t="s">
        <v>38</v>
      </c>
      <c r="C11" s="94"/>
      <c r="D11" s="95"/>
      <c r="E11" s="93"/>
      <c r="F11" s="10"/>
      <c r="H11" s="85" t="s">
        <v>171</v>
      </c>
      <c r="I11" s="12" t="s">
        <v>226</v>
      </c>
    </row>
    <row r="12" spans="1:9" ht="39.950000000000003" customHeight="1">
      <c r="A12" s="42" t="s">
        <v>234</v>
      </c>
      <c r="B12" s="38" t="s">
        <v>33</v>
      </c>
      <c r="C12" s="39"/>
      <c r="D12" s="39"/>
      <c r="E12" s="43"/>
      <c r="F12" s="41"/>
      <c r="H12" s="87" t="s">
        <v>229</v>
      </c>
      <c r="I12" s="12" t="s">
        <v>227</v>
      </c>
    </row>
    <row r="13" spans="1:9" ht="39.950000000000003" customHeight="1" thickBot="1">
      <c r="A13" s="44" t="s">
        <v>235</v>
      </c>
      <c r="B13" s="45" t="s">
        <v>31</v>
      </c>
      <c r="C13" s="46"/>
      <c r="D13" s="46"/>
      <c r="E13" s="47"/>
      <c r="F13" s="10"/>
      <c r="H13" s="87" t="s">
        <v>177</v>
      </c>
      <c r="I13" s="12" t="s">
        <v>228</v>
      </c>
    </row>
    <row r="14" spans="1:9" ht="30" customHeight="1">
      <c r="A14" s="9"/>
      <c r="B14" s="10"/>
      <c r="C14" s="7"/>
      <c r="D14" s="7"/>
      <c r="E14"/>
      <c r="F14"/>
    </row>
    <row r="15" spans="1:9" ht="30" customHeight="1" thickBot="1">
      <c r="A15" s="14" t="s">
        <v>5</v>
      </c>
      <c r="B15" s="15"/>
      <c r="C15" s="16"/>
      <c r="D15" s="16"/>
      <c r="E15"/>
      <c r="F15"/>
      <c r="H15" s="615"/>
      <c r="I15" s="615"/>
    </row>
    <row r="16" spans="1:9" ht="36" customHeight="1">
      <c r="A16" s="608" t="s">
        <v>171</v>
      </c>
      <c r="B16" s="610" t="s">
        <v>31</v>
      </c>
      <c r="C16" s="62" t="s">
        <v>215</v>
      </c>
      <c r="D16" s="63" t="s">
        <v>32</v>
      </c>
      <c r="E16" s="64" t="s">
        <v>161</v>
      </c>
      <c r="F16"/>
      <c r="H16" s="615"/>
      <c r="I16" s="615"/>
    </row>
    <row r="17" spans="1:9" ht="36" customHeight="1">
      <c r="A17" s="609"/>
      <c r="B17" s="611"/>
      <c r="C17" s="109">
        <f>IF(E21&gt;D21,E17,D17)</f>
        <v>0</v>
      </c>
      <c r="D17" s="65">
        <f>D12-C12</f>
        <v>0</v>
      </c>
      <c r="E17" s="66">
        <f>IFERROR(E12-C12,0)</f>
        <v>0</v>
      </c>
      <c r="F17"/>
      <c r="H17" s="615"/>
      <c r="I17" s="615"/>
    </row>
    <row r="18" spans="1:9" ht="36" customHeight="1">
      <c r="A18" s="588" t="s">
        <v>172</v>
      </c>
      <c r="B18" s="590" t="s">
        <v>31</v>
      </c>
      <c r="C18" s="67" t="s">
        <v>216</v>
      </c>
      <c r="D18" s="68" t="s">
        <v>167</v>
      </c>
      <c r="E18" s="69" t="s">
        <v>166</v>
      </c>
      <c r="F18"/>
      <c r="H18" s="78"/>
      <c r="I18" s="78"/>
    </row>
    <row r="19" spans="1:9" ht="36" customHeight="1" thickBot="1">
      <c r="A19" s="589"/>
      <c r="B19" s="591"/>
      <c r="C19" s="70">
        <f>IF(E21&gt;D21,E19,D19)</f>
        <v>0</v>
      </c>
      <c r="D19" s="71">
        <f>D13-C13</f>
        <v>0</v>
      </c>
      <c r="E19" s="72">
        <f>IFERROR(E13-C13,0)</f>
        <v>0</v>
      </c>
      <c r="F19"/>
      <c r="H19" s="17"/>
      <c r="I19" s="17"/>
    </row>
    <row r="20" spans="1:9" ht="36" customHeight="1">
      <c r="A20" s="601" t="s">
        <v>173</v>
      </c>
      <c r="B20" s="603" t="s">
        <v>31</v>
      </c>
      <c r="C20" s="62" t="s">
        <v>219</v>
      </c>
      <c r="D20" s="63" t="s">
        <v>217</v>
      </c>
      <c r="E20" s="73" t="s">
        <v>218</v>
      </c>
      <c r="F20"/>
      <c r="H20" s="17"/>
      <c r="I20" s="17"/>
    </row>
    <row r="21" spans="1:9" ht="36" customHeight="1" thickBot="1">
      <c r="A21" s="602"/>
      <c r="B21" s="604"/>
      <c r="C21" s="70">
        <f>IF(E21&gt;D21,E21,D21)</f>
        <v>0</v>
      </c>
      <c r="D21" s="71">
        <f>D17+D19</f>
        <v>0</v>
      </c>
      <c r="E21" s="72">
        <f>IFERROR(E17+E19,0)</f>
        <v>0</v>
      </c>
      <c r="F21"/>
      <c r="H21" s="17"/>
      <c r="I21" s="17"/>
    </row>
    <row r="22" spans="1:9" ht="65.099999999999994" customHeight="1" thickBot="1">
      <c r="A22" s="605" t="s">
        <v>94</v>
      </c>
      <c r="B22" s="606"/>
      <c r="C22" s="89" t="s">
        <v>223</v>
      </c>
      <c r="D22" s="89" t="s">
        <v>224</v>
      </c>
      <c r="E22" s="90" t="s">
        <v>225</v>
      </c>
      <c r="F22"/>
      <c r="H22" s="17"/>
      <c r="I22" s="17"/>
    </row>
    <row r="23" spans="1:9" ht="25.35" customHeight="1">
      <c r="A23" s="9"/>
      <c r="B23" s="10"/>
      <c r="C23"/>
      <c r="D23"/>
      <c r="E23"/>
      <c r="F23"/>
      <c r="H23" s="17"/>
      <c r="I23" s="17"/>
    </row>
    <row r="24" spans="1:9" ht="9.75" customHeight="1">
      <c r="A24" s="9"/>
      <c r="B24" s="10"/>
      <c r="C24"/>
      <c r="D24"/>
      <c r="E24"/>
      <c r="F24"/>
      <c r="H24" s="23"/>
      <c r="I24" s="24"/>
    </row>
    <row r="25" spans="1:9" ht="20.25" customHeight="1">
      <c r="A25" s="2"/>
      <c r="H25" s="23"/>
      <c r="I25" s="24"/>
    </row>
    <row r="26" spans="1:9" ht="19.5" customHeight="1">
      <c r="A26" s="98"/>
      <c r="H26" s="23"/>
      <c r="I26" s="25"/>
    </row>
    <row r="27" spans="1:9" ht="20.100000000000001" customHeight="1">
      <c r="A27" s="77"/>
      <c r="B27" s="77"/>
      <c r="F27" s="77"/>
      <c r="H27" s="23"/>
      <c r="I27" s="24"/>
    </row>
    <row r="28" spans="1:9" ht="20.100000000000001" customHeight="1">
      <c r="A28" s="99"/>
      <c r="B28" s="77"/>
      <c r="C28" s="100"/>
      <c r="D28" s="77"/>
      <c r="E28" s="100"/>
      <c r="F28" s="77"/>
      <c r="H28" s="23"/>
      <c r="I28" s="25"/>
    </row>
    <row r="29" spans="1:9" ht="20.100000000000001" customHeight="1">
      <c r="A29" s="99"/>
      <c r="B29" s="77"/>
      <c r="C29" s="100"/>
      <c r="D29" s="77"/>
      <c r="E29" s="100"/>
      <c r="F29" s="77"/>
      <c r="H29" s="23"/>
      <c r="I29" s="25"/>
    </row>
    <row r="30" spans="1:9" ht="20.100000000000001" customHeight="1">
      <c r="A30" s="99"/>
      <c r="B30" s="77"/>
      <c r="C30" s="100"/>
      <c r="D30" s="77"/>
      <c r="E30" s="100"/>
      <c r="F30" s="77"/>
      <c r="H30" s="23"/>
      <c r="I30" s="25"/>
    </row>
    <row r="31" spans="1:9" ht="19.5" customHeight="1">
      <c r="A31" s="99"/>
      <c r="B31" s="77"/>
      <c r="C31" s="100"/>
      <c r="D31" s="77"/>
      <c r="E31" s="100"/>
      <c r="F31" s="77"/>
      <c r="H31" s="23"/>
      <c r="I31" s="25"/>
    </row>
    <row r="32" spans="1:9" ht="20.100000000000001" customHeight="1">
      <c r="A32" s="99"/>
      <c r="B32" s="77"/>
      <c r="C32" s="100"/>
      <c r="D32" s="77"/>
      <c r="E32" s="100"/>
      <c r="F32" s="77"/>
      <c r="H32" s="23"/>
      <c r="I32" s="25"/>
    </row>
    <row r="33" spans="1:9" ht="20.100000000000001" customHeight="1">
      <c r="A33" s="77"/>
      <c r="B33" s="77"/>
      <c r="C33" s="101"/>
      <c r="D33" s="102"/>
      <c r="E33" s="100"/>
      <c r="F33" s="77"/>
      <c r="H33" s="23"/>
      <c r="I33" s="24"/>
    </row>
    <row r="34" spans="1:9" ht="20.100000000000001" customHeight="1">
      <c r="A34" s="103"/>
      <c r="B34" s="102"/>
      <c r="C34" s="101"/>
      <c r="D34" s="102"/>
      <c r="E34" s="101"/>
      <c r="F34" s="77"/>
      <c r="H34" s="23"/>
      <c r="I34" s="24"/>
    </row>
    <row r="35" spans="1:9" ht="20.100000000000001" customHeight="1">
      <c r="A35" s="103"/>
      <c r="B35" s="102"/>
      <c r="C35" s="101"/>
      <c r="D35" s="102"/>
      <c r="E35" s="100"/>
      <c r="F35" s="77"/>
      <c r="H35" s="23"/>
      <c r="I35" s="24"/>
    </row>
    <row r="36" spans="1:9" ht="20.100000000000001" customHeight="1">
      <c r="A36" s="103"/>
      <c r="B36" s="102"/>
      <c r="C36" s="101"/>
      <c r="D36" s="102"/>
      <c r="E36" s="100"/>
      <c r="F36" s="77"/>
      <c r="H36" s="23"/>
      <c r="I36" s="24"/>
    </row>
    <row r="37" spans="1:9" ht="20.100000000000001" customHeight="1">
      <c r="A37" s="103"/>
      <c r="B37" s="102"/>
      <c r="C37" s="101"/>
      <c r="D37" s="102"/>
      <c r="E37" s="100"/>
      <c r="F37" s="77"/>
      <c r="H37" s="23"/>
      <c r="I37" s="24"/>
    </row>
    <row r="38" spans="1:9" ht="20.100000000000001" customHeight="1">
      <c r="A38" s="103"/>
      <c r="B38" s="102"/>
      <c r="C38" s="101"/>
      <c r="D38" s="102"/>
      <c r="E38" s="100"/>
      <c r="F38" s="77"/>
      <c r="H38" s="23"/>
      <c r="I38" s="25"/>
    </row>
    <row r="39" spans="1:9" ht="20.100000000000001" customHeight="1">
      <c r="A39" s="99"/>
      <c r="C39" s="100"/>
      <c r="D39" s="77"/>
      <c r="E39" s="100"/>
      <c r="H39" s="23"/>
      <c r="I39" s="24"/>
    </row>
    <row r="40" spans="1:9" ht="39" customHeight="1">
      <c r="A40" s="614"/>
      <c r="B40" s="614"/>
      <c r="C40" s="614"/>
      <c r="D40" s="614"/>
      <c r="E40" s="614"/>
      <c r="F40" s="614"/>
      <c r="H40" s="23"/>
      <c r="I40" s="24"/>
    </row>
    <row r="41" spans="1:9" ht="20.100000000000001" customHeight="1">
      <c r="F41" s="77"/>
      <c r="H41" s="23"/>
      <c r="I41" s="24"/>
    </row>
    <row r="42" spans="1:9" ht="20.85" customHeight="1">
      <c r="H42" s="23"/>
      <c r="I42" s="25"/>
    </row>
    <row r="43" spans="1:9" ht="20.85" customHeight="1">
      <c r="A43" s="77"/>
      <c r="H43" s="23"/>
      <c r="I43" s="24"/>
    </row>
    <row r="44" spans="1:9" ht="20.85" customHeight="1">
      <c r="A44" s="76"/>
      <c r="C44" s="100"/>
      <c r="E44" s="79"/>
      <c r="F44" s="79"/>
      <c r="H44" s="23"/>
      <c r="I44" s="25"/>
    </row>
    <row r="45" spans="1:9" ht="20.85" customHeight="1">
      <c r="A45" s="76"/>
      <c r="C45" s="100"/>
      <c r="E45" s="106"/>
      <c r="F45" s="107"/>
      <c r="H45" s="23"/>
      <c r="I45" s="24"/>
    </row>
    <row r="46" spans="1:9" ht="20.85" customHeight="1">
      <c r="A46" s="76"/>
      <c r="C46" s="100"/>
      <c r="E46" s="106"/>
      <c r="F46" s="106"/>
      <c r="H46" s="23"/>
      <c r="I46" s="24"/>
    </row>
    <row r="47" spans="1:9" ht="20.85" customHeight="1">
      <c r="A47" s="76"/>
      <c r="C47" s="100"/>
      <c r="E47" s="106"/>
      <c r="F47" s="106"/>
      <c r="H47" s="23"/>
      <c r="I47" s="24"/>
    </row>
    <row r="48" spans="1:9" ht="20.85" customHeight="1">
      <c r="A48" s="76"/>
      <c r="C48" s="100"/>
      <c r="E48" s="108"/>
      <c r="H48" s="23"/>
      <c r="I48" s="24"/>
    </row>
    <row r="49" spans="1:9" ht="20.85" customHeight="1">
      <c r="A49" s="76"/>
      <c r="C49" s="100"/>
      <c r="H49" s="23"/>
      <c r="I49" s="24"/>
    </row>
    <row r="50" spans="1:9" ht="20.85" customHeight="1">
      <c r="C50" s="100"/>
      <c r="H50" s="23"/>
      <c r="I50" s="24"/>
    </row>
    <row r="51" spans="1:9" ht="20.85" customHeight="1">
      <c r="C51" s="100"/>
      <c r="H51" s="23"/>
      <c r="I51" s="24"/>
    </row>
    <row r="52" spans="1:9" ht="18.75" customHeight="1">
      <c r="H52" s="23"/>
      <c r="I52" s="24"/>
    </row>
    <row r="53" spans="1:9">
      <c r="H53" s="23"/>
      <c r="I53" s="24"/>
    </row>
    <row r="54" spans="1:9">
      <c r="H54" s="23"/>
      <c r="I54" s="25"/>
    </row>
    <row r="55" spans="1:9">
      <c r="H55" s="23"/>
      <c r="I55" s="24"/>
    </row>
    <row r="56" spans="1:9">
      <c r="H56" s="23"/>
      <c r="I56" s="24"/>
    </row>
    <row r="57" spans="1:9">
      <c r="H57" s="23"/>
      <c r="I57" s="24"/>
    </row>
    <row r="58" spans="1:9">
      <c r="H58" s="23"/>
      <c r="I58" s="24"/>
    </row>
    <row r="59" spans="1:9">
      <c r="H59" s="23"/>
      <c r="I59" s="24"/>
    </row>
    <row r="60" spans="1:9">
      <c r="H60" s="23"/>
      <c r="I60" s="24"/>
    </row>
    <row r="61" spans="1:9">
      <c r="H61" s="23"/>
      <c r="I61" s="24"/>
    </row>
    <row r="62" spans="1:9">
      <c r="H62" s="23"/>
      <c r="I62" s="24"/>
    </row>
    <row r="63" spans="1:9">
      <c r="H63" s="23"/>
      <c r="I63" s="25"/>
    </row>
    <row r="64" spans="1:9">
      <c r="H64" s="23"/>
      <c r="I64" s="24"/>
    </row>
    <row r="65" spans="8:9">
      <c r="H65" s="23"/>
      <c r="I65" s="24"/>
    </row>
    <row r="66" spans="8:9">
      <c r="H66" s="23"/>
      <c r="I66" s="24"/>
    </row>
    <row r="67" spans="8:9">
      <c r="H67" s="23"/>
      <c r="I67" s="24"/>
    </row>
    <row r="68" spans="8:9">
      <c r="H68" s="23"/>
      <c r="I68" s="24"/>
    </row>
    <row r="69" spans="8:9">
      <c r="H69" s="23"/>
      <c r="I69" s="24"/>
    </row>
    <row r="70" spans="8:9">
      <c r="H70" s="23"/>
      <c r="I70" s="24"/>
    </row>
    <row r="71" spans="8:9">
      <c r="H71" s="23"/>
      <c r="I71" s="24"/>
    </row>
    <row r="72" spans="8:9">
      <c r="H72" s="23"/>
      <c r="I72" s="25"/>
    </row>
    <row r="73" spans="8:9">
      <c r="H73" s="23"/>
      <c r="I73" s="24"/>
    </row>
    <row r="74" spans="8:9">
      <c r="H74" s="23"/>
      <c r="I74" s="25"/>
    </row>
    <row r="75" spans="8:9">
      <c r="H75" s="23"/>
      <c r="I75" s="24"/>
    </row>
    <row r="76" spans="8:9">
      <c r="H76" s="23"/>
      <c r="I76" s="24"/>
    </row>
    <row r="77" spans="8:9">
      <c r="H77" s="23"/>
      <c r="I77" s="24"/>
    </row>
    <row r="78" spans="8:9">
      <c r="H78" s="23"/>
      <c r="I78" s="25"/>
    </row>
    <row r="79" spans="8:9">
      <c r="H79" s="23"/>
      <c r="I79" s="24"/>
    </row>
    <row r="80" spans="8:9">
      <c r="H80" s="23"/>
      <c r="I80" s="24"/>
    </row>
    <row r="81" spans="8:9">
      <c r="H81" s="26"/>
      <c r="I81" s="24"/>
    </row>
    <row r="82" spans="8:9">
      <c r="H82" s="23"/>
      <c r="I82" s="24"/>
    </row>
    <row r="83" spans="8:9">
      <c r="H83" s="17"/>
      <c r="I83" s="17"/>
    </row>
    <row r="84" spans="8:9">
      <c r="H84" s="17"/>
      <c r="I84" s="27"/>
    </row>
  </sheetData>
  <sheetProtection selectLockedCells="1" selectUnlockedCells="1"/>
  <protectedRanges>
    <protectedRange sqref="C8:C13" name="範囲1"/>
  </protectedRanges>
  <dataConsolidate/>
  <mergeCells count="17">
    <mergeCell ref="A2:E2"/>
    <mergeCell ref="D6:D7"/>
    <mergeCell ref="H15:I17"/>
    <mergeCell ref="H3:H4"/>
    <mergeCell ref="I3:I4"/>
    <mergeCell ref="A16:A17"/>
    <mergeCell ref="B16:B17"/>
    <mergeCell ref="A6:B7"/>
    <mergeCell ref="C6:C7"/>
    <mergeCell ref="E6:E7"/>
    <mergeCell ref="A3:E3"/>
    <mergeCell ref="A20:A21"/>
    <mergeCell ref="B20:B21"/>
    <mergeCell ref="A22:B22"/>
    <mergeCell ref="A40:F40"/>
    <mergeCell ref="A18:A19"/>
    <mergeCell ref="B18:B19"/>
  </mergeCells>
  <phoneticPr fontId="3"/>
  <conditionalFormatting sqref="D8:D11">
    <cfRule type="expression" dxfId="2" priority="6">
      <formula>$D$7="自動計算"</formula>
    </cfRule>
  </conditionalFormatting>
  <dataValidations disablePrompts="1" count="1">
    <dataValidation type="textLength" allowBlank="1" showInputMessage="1" showErrorMessage="1" sqref="A28:A39 C28:C39 E28:E39" xr:uid="{00000000-0002-0000-0200-000000000000}">
      <formula1>0</formula1>
      <formula2>30</formula2>
    </dataValidation>
  </dataValidations>
  <printOptions horizontalCentered="1"/>
  <pageMargins left="0.98425196850393704" right="0.98425196850393704" top="0.98425196850393704" bottom="0.98425196850393704" header="0.51181102362204722" footer="0.51181102362204722"/>
  <pageSetup paperSize="9" scale="68" fitToWidth="0" orientation="portrait" r:id="rId1"/>
  <headerFooter alignWithMargins="0"/>
  <rowBreaks count="1" manualBreakCount="1">
    <brk id="23" max="9" man="1"/>
  </rowBreaks>
  <colBreaks count="1" manualBreakCount="1">
    <brk id="6" max="22"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BD53-2A5A-4997-B2E1-4C5000BFF66C}">
  <sheetPr>
    <tabColor rgb="FFFFFF00"/>
    <pageSetUpPr fitToPage="1"/>
  </sheetPr>
  <dimension ref="A1:V113"/>
  <sheetViews>
    <sheetView topLeftCell="A7" zoomScale="90" zoomScaleNormal="90" zoomScaleSheetLayoutView="85" workbookViewId="0">
      <selection activeCell="I11" sqref="I11"/>
    </sheetView>
  </sheetViews>
  <sheetFormatPr defaultRowHeight="13.5"/>
  <cols>
    <col min="1" max="1" width="6.5" customWidth="1"/>
    <col min="2" max="2" width="35.625" customWidth="1"/>
    <col min="3" max="3" width="12.625" customWidth="1"/>
    <col min="4" max="6" width="28.625" customWidth="1"/>
    <col min="7" max="7" width="2.125" customWidth="1"/>
    <col min="8" max="8" width="32.125" bestFit="1" customWidth="1"/>
    <col min="9" max="9" width="116.875" customWidth="1"/>
    <col min="13" max="15" width="8.75" style="259" hidden="1" customWidth="1"/>
    <col min="16" max="16" width="14.875" style="259" hidden="1" customWidth="1"/>
    <col min="17" max="17" width="8.75" style="259" hidden="1" customWidth="1"/>
    <col min="18" max="18" width="14.5" style="259" hidden="1" customWidth="1"/>
    <col min="19" max="21" width="8.75" style="259" hidden="1" customWidth="1"/>
    <col min="22" max="22" width="14.875" style="259" hidden="1" customWidth="1"/>
  </cols>
  <sheetData>
    <row r="1" spans="1:9" ht="17.25">
      <c r="A1" s="112"/>
      <c r="B1" s="113" t="s">
        <v>59</v>
      </c>
      <c r="C1" s="114"/>
      <c r="D1" s="112"/>
      <c r="E1" s="112"/>
      <c r="F1" s="112"/>
      <c r="G1" s="112"/>
      <c r="H1" s="115" t="s">
        <v>23</v>
      </c>
      <c r="I1" s="112"/>
    </row>
    <row r="2" spans="1:9" ht="14.25">
      <c r="A2" s="112"/>
      <c r="B2" s="626" t="s">
        <v>395</v>
      </c>
      <c r="C2" s="626"/>
      <c r="D2" s="626"/>
      <c r="E2" s="626"/>
      <c r="F2" s="626"/>
      <c r="G2" s="116"/>
      <c r="H2" s="117" t="s">
        <v>24</v>
      </c>
      <c r="I2" s="117" t="s">
        <v>25</v>
      </c>
    </row>
    <row r="3" spans="1:9" ht="42" customHeight="1">
      <c r="A3" s="112"/>
      <c r="B3" s="627" t="s">
        <v>259</v>
      </c>
      <c r="C3" s="628"/>
      <c r="D3" s="628"/>
      <c r="E3" s="628"/>
      <c r="F3" s="628"/>
      <c r="G3" s="118"/>
      <c r="H3" s="629" t="s">
        <v>473</v>
      </c>
      <c r="I3" s="625" t="s">
        <v>472</v>
      </c>
    </row>
    <row r="4" spans="1:9">
      <c r="A4" s="112"/>
      <c r="B4" s="120"/>
      <c r="C4" s="121"/>
      <c r="D4" s="122"/>
      <c r="E4" s="112"/>
      <c r="F4" s="112"/>
      <c r="G4" s="112"/>
      <c r="H4" s="629"/>
      <c r="I4" s="625"/>
    </row>
    <row r="5" spans="1:9" ht="54.95" customHeight="1">
      <c r="A5" s="112"/>
      <c r="B5" s="120"/>
      <c r="C5" s="121"/>
      <c r="D5" s="122"/>
      <c r="E5" s="115" t="s">
        <v>156</v>
      </c>
      <c r="F5" s="123" t="s">
        <v>260</v>
      </c>
      <c r="G5" s="112"/>
      <c r="H5" s="623" t="s">
        <v>176</v>
      </c>
      <c r="I5" s="625" t="s">
        <v>261</v>
      </c>
    </row>
    <row r="6" spans="1:9" ht="14.25" thickBot="1">
      <c r="A6" s="112"/>
      <c r="B6" s="120"/>
      <c r="C6" s="121"/>
      <c r="D6" s="122"/>
      <c r="E6" s="630" t="s">
        <v>205</v>
      </c>
      <c r="F6" s="630"/>
      <c r="G6" s="125"/>
      <c r="H6" s="623"/>
      <c r="I6" s="625"/>
    </row>
    <row r="7" spans="1:9" ht="45">
      <c r="A7" s="112"/>
      <c r="B7" s="631"/>
      <c r="C7" s="632"/>
      <c r="D7" s="635" t="s">
        <v>200</v>
      </c>
      <c r="E7" s="126" t="s">
        <v>209</v>
      </c>
      <c r="F7" s="637" t="s">
        <v>210</v>
      </c>
      <c r="G7" s="127"/>
      <c r="H7" s="128" t="s">
        <v>174</v>
      </c>
      <c r="I7" s="129" t="s">
        <v>241</v>
      </c>
    </row>
    <row r="8" spans="1:9" ht="57" thickBot="1">
      <c r="A8" s="112"/>
      <c r="B8" s="633"/>
      <c r="C8" s="634"/>
      <c r="D8" s="636"/>
      <c r="E8" s="130" t="s">
        <v>245</v>
      </c>
      <c r="F8" s="638"/>
      <c r="G8" s="131"/>
      <c r="H8" s="132" t="s">
        <v>249</v>
      </c>
      <c r="I8" s="129" t="s">
        <v>470</v>
      </c>
    </row>
    <row r="9" spans="1:9" ht="27.95" customHeight="1">
      <c r="A9" s="112"/>
      <c r="B9" s="133" t="s">
        <v>262</v>
      </c>
      <c r="C9" s="134"/>
      <c r="D9" s="135"/>
      <c r="E9" s="136" t="str">
        <f>IF(E8="自動計算","-","")</f>
        <v>-</v>
      </c>
      <c r="F9" s="137"/>
      <c r="G9" s="131"/>
      <c r="H9" s="128" t="s">
        <v>262</v>
      </c>
      <c r="I9" s="129" t="s">
        <v>263</v>
      </c>
    </row>
    <row r="10" spans="1:9" ht="27.95" customHeight="1">
      <c r="A10" s="112"/>
      <c r="B10" s="138" t="s">
        <v>474</v>
      </c>
      <c r="C10" s="139"/>
      <c r="D10" s="140"/>
      <c r="E10" s="141">
        <f>IF($E$8="自動計算",D10,"")</f>
        <v>0</v>
      </c>
      <c r="F10" s="142"/>
      <c r="G10" s="131"/>
      <c r="H10" s="132" t="s">
        <v>146</v>
      </c>
      <c r="I10" s="129" t="s">
        <v>264</v>
      </c>
    </row>
    <row r="11" spans="1:9" ht="27.95" customHeight="1">
      <c r="A11" s="112"/>
      <c r="B11" s="143" t="s">
        <v>201</v>
      </c>
      <c r="C11" s="144" t="s">
        <v>38</v>
      </c>
      <c r="D11" s="145"/>
      <c r="E11" s="146">
        <f>IF($E$8="自動計算",D11,"")</f>
        <v>0</v>
      </c>
      <c r="F11" s="147"/>
      <c r="G11" s="121"/>
      <c r="H11" s="148" t="s">
        <v>0</v>
      </c>
      <c r="I11" s="129" t="s">
        <v>483</v>
      </c>
    </row>
    <row r="12" spans="1:9" ht="27.95" customHeight="1">
      <c r="A12" s="112"/>
      <c r="B12" s="149" t="s">
        <v>1</v>
      </c>
      <c r="C12" s="144" t="s">
        <v>39</v>
      </c>
      <c r="D12" s="150"/>
      <c r="E12" s="151">
        <f>IF($E$8="自動計算",D12,"")</f>
        <v>0</v>
      </c>
      <c r="F12" s="147"/>
      <c r="G12" s="121"/>
      <c r="H12" s="148" t="s">
        <v>1</v>
      </c>
      <c r="I12" s="129" t="s">
        <v>242</v>
      </c>
    </row>
    <row r="13" spans="1:9" ht="27.95" customHeight="1">
      <c r="A13" s="112"/>
      <c r="B13" s="149" t="s">
        <v>116</v>
      </c>
      <c r="C13" s="152"/>
      <c r="D13" s="153"/>
      <c r="E13" s="146">
        <f>IF($E$8="自動計算",D13,"")</f>
        <v>0</v>
      </c>
      <c r="F13" s="147"/>
      <c r="G13" s="154"/>
      <c r="H13" s="148" t="s">
        <v>250</v>
      </c>
      <c r="I13" s="129" t="s">
        <v>207</v>
      </c>
    </row>
    <row r="14" spans="1:9" ht="39" customHeight="1">
      <c r="A14" s="112"/>
      <c r="B14" s="149" t="s">
        <v>2</v>
      </c>
      <c r="C14" s="144"/>
      <c r="D14" s="155"/>
      <c r="E14" s="153"/>
      <c r="F14" s="147"/>
      <c r="G14" s="121"/>
      <c r="H14" s="148" t="s">
        <v>251</v>
      </c>
      <c r="I14" s="129" t="s">
        <v>248</v>
      </c>
    </row>
    <row r="15" spans="1:9" ht="27.95" customHeight="1">
      <c r="A15" s="112"/>
      <c r="B15" s="143" t="s">
        <v>195</v>
      </c>
      <c r="C15" s="144" t="s">
        <v>39</v>
      </c>
      <c r="D15" s="155"/>
      <c r="E15" s="151">
        <f>IF($E$8="自動計算",D15,"")</f>
        <v>0</v>
      </c>
      <c r="F15" s="147"/>
      <c r="G15" s="121"/>
      <c r="H15" s="148" t="s">
        <v>252</v>
      </c>
      <c r="I15" s="129" t="s">
        <v>197</v>
      </c>
    </row>
    <row r="16" spans="1:9" ht="27.95" customHeight="1">
      <c r="A16" s="112"/>
      <c r="B16" s="143" t="s">
        <v>184</v>
      </c>
      <c r="C16" s="144" t="s">
        <v>39</v>
      </c>
      <c r="D16" s="156"/>
      <c r="E16" s="151">
        <f>IF($E$8="自動計算",D16,"")</f>
        <v>0</v>
      </c>
      <c r="F16" s="147"/>
      <c r="G16" s="121"/>
      <c r="H16" s="148" t="s">
        <v>184</v>
      </c>
      <c r="I16" s="129" t="s">
        <v>164</v>
      </c>
    </row>
    <row r="17" spans="1:9" ht="35.1" customHeight="1">
      <c r="A17" s="112"/>
      <c r="B17" s="143" t="s">
        <v>237</v>
      </c>
      <c r="C17" s="144" t="s">
        <v>38</v>
      </c>
      <c r="D17" s="145"/>
      <c r="E17" s="146">
        <f>IF($E$8="自動計算",D17,"")</f>
        <v>0</v>
      </c>
      <c r="F17" s="147"/>
      <c r="G17" s="121"/>
      <c r="H17" s="124" t="s">
        <v>202</v>
      </c>
      <c r="I17" s="129" t="s">
        <v>475</v>
      </c>
    </row>
    <row r="18" spans="1:9" ht="35.1" customHeight="1">
      <c r="A18" s="112"/>
      <c r="B18" s="143" t="s">
        <v>238</v>
      </c>
      <c r="C18" s="144" t="s">
        <v>38</v>
      </c>
      <c r="D18" s="145"/>
      <c r="E18" s="146" t="str">
        <f>IFERROR(IF($E$8="自動計算",U91,""),"")</f>
        <v/>
      </c>
      <c r="F18" s="157"/>
      <c r="G18" s="121"/>
      <c r="H18" s="124" t="s">
        <v>203</v>
      </c>
      <c r="I18" s="129" t="s">
        <v>159</v>
      </c>
    </row>
    <row r="19" spans="1:9" ht="35.1" customHeight="1">
      <c r="A19" s="112"/>
      <c r="B19" s="143" t="s">
        <v>239</v>
      </c>
      <c r="C19" s="144" t="s">
        <v>37</v>
      </c>
      <c r="D19" s="158"/>
      <c r="E19" s="159">
        <f>IFERROR(IF($E$8="自動計算",D19,""),"")</f>
        <v>0</v>
      </c>
      <c r="F19" s="160"/>
      <c r="G19" s="161"/>
      <c r="H19" s="124" t="s">
        <v>204</v>
      </c>
      <c r="I19" s="119" t="s">
        <v>265</v>
      </c>
    </row>
    <row r="20" spans="1:9" ht="27.95" customHeight="1">
      <c r="A20" s="112"/>
      <c r="B20" s="143" t="s">
        <v>246</v>
      </c>
      <c r="C20" s="144" t="s">
        <v>34</v>
      </c>
      <c r="D20" s="162"/>
      <c r="E20" s="163"/>
      <c r="F20" s="164"/>
      <c r="G20" s="161"/>
      <c r="H20" s="624" t="s">
        <v>246</v>
      </c>
      <c r="I20" s="625" t="s">
        <v>471</v>
      </c>
    </row>
    <row r="21" spans="1:9" ht="39.6" customHeight="1">
      <c r="A21" s="112"/>
      <c r="B21" s="165" t="s">
        <v>480</v>
      </c>
      <c r="C21" s="144" t="s">
        <v>36</v>
      </c>
      <c r="D21" s="166">
        <f>ROUND(D18*D19*D20,0)</f>
        <v>0</v>
      </c>
      <c r="E21" s="167" t="str">
        <f>IFERROR(ROUND(E18*E19*E20,0),"")</f>
        <v/>
      </c>
      <c r="F21" s="168">
        <f>IFERROR(ROUND(F18*F19*F20,0),"")</f>
        <v>0</v>
      </c>
      <c r="G21" s="169"/>
      <c r="H21" s="624"/>
      <c r="I21" s="625"/>
    </row>
    <row r="22" spans="1:9" ht="27.95" customHeight="1">
      <c r="A22" s="112"/>
      <c r="B22" s="143" t="s">
        <v>481</v>
      </c>
      <c r="C22" s="144" t="s">
        <v>36</v>
      </c>
      <c r="D22" s="170"/>
      <c r="E22" s="146">
        <f>IF($E$8="自動計算",D22,"")</f>
        <v>0</v>
      </c>
      <c r="F22" s="171"/>
      <c r="G22" s="169"/>
      <c r="H22" s="124" t="s">
        <v>477</v>
      </c>
      <c r="I22" s="119" t="s">
        <v>469</v>
      </c>
    </row>
    <row r="23" spans="1:9" ht="38.450000000000003" customHeight="1">
      <c r="A23" s="112"/>
      <c r="B23" s="165" t="s">
        <v>240</v>
      </c>
      <c r="C23" s="144" t="s">
        <v>36</v>
      </c>
      <c r="D23" s="166">
        <f>IFERROR((D21+D22)*D10,"")</f>
        <v>0</v>
      </c>
      <c r="E23" s="167" t="str">
        <f>IFERROR((E21+E22)*E10,"")</f>
        <v/>
      </c>
      <c r="F23" s="168">
        <f>IFERROR((F21+F22)*F10,"")</f>
        <v>0</v>
      </c>
      <c r="G23" s="169"/>
      <c r="H23" s="124" t="s">
        <v>478</v>
      </c>
      <c r="I23" s="119" t="s">
        <v>466</v>
      </c>
    </row>
    <row r="24" spans="1:9" ht="27.95" customHeight="1">
      <c r="A24" s="112"/>
      <c r="B24" s="172" t="s">
        <v>90</v>
      </c>
      <c r="C24" s="173" t="s">
        <v>35</v>
      </c>
      <c r="D24" s="174">
        <v>0.441</v>
      </c>
      <c r="E24" s="175">
        <v>0.441</v>
      </c>
      <c r="F24" s="176">
        <v>0.441</v>
      </c>
      <c r="G24" s="161"/>
      <c r="H24" s="177" t="s">
        <v>185</v>
      </c>
      <c r="I24" s="119" t="s">
        <v>148</v>
      </c>
    </row>
    <row r="25" spans="1:9" ht="27.95" customHeight="1">
      <c r="A25" s="112"/>
      <c r="B25" s="178" t="s">
        <v>92</v>
      </c>
      <c r="C25" s="179" t="s">
        <v>33</v>
      </c>
      <c r="D25" s="180">
        <f>ROUND(D23*D24/1000,1)</f>
        <v>0</v>
      </c>
      <c r="E25" s="181" t="str">
        <f>IFERROR(ROUND(E23*E24/1000,1),"")</f>
        <v/>
      </c>
      <c r="F25" s="182">
        <f>IFERROR(ROUND(F23*F24/1000,1),"")</f>
        <v>0</v>
      </c>
      <c r="G25" s="183"/>
      <c r="H25" s="148" t="s">
        <v>149</v>
      </c>
      <c r="I25" s="119" t="s">
        <v>162</v>
      </c>
    </row>
    <row r="26" spans="1:9" ht="27.95" customHeight="1">
      <c r="A26" s="112"/>
      <c r="B26" s="149" t="s">
        <v>482</v>
      </c>
      <c r="C26" s="144" t="s">
        <v>143</v>
      </c>
      <c r="D26" s="158"/>
      <c r="E26" s="184" t="str">
        <f>IFERROR(IF($E$8="自動計算",V91,""),"")</f>
        <v/>
      </c>
      <c r="F26" s="160"/>
      <c r="G26" s="185"/>
      <c r="H26" s="124" t="s">
        <v>186</v>
      </c>
      <c r="I26" s="119" t="s">
        <v>150</v>
      </c>
    </row>
    <row r="27" spans="1:9" ht="27.95" customHeight="1">
      <c r="A27" s="112"/>
      <c r="B27" s="149" t="s">
        <v>182</v>
      </c>
      <c r="C27" s="144" t="s">
        <v>143</v>
      </c>
      <c r="D27" s="186">
        <f>IFERROR(ROUND(D26*D10,1),"")</f>
        <v>0</v>
      </c>
      <c r="E27" s="187" t="str">
        <f>IFERROR(ROUND(E26*E10,1),"")</f>
        <v/>
      </c>
      <c r="F27" s="168">
        <f>IFERROR(ROUND(F26*F10,1),"")</f>
        <v>0</v>
      </c>
      <c r="G27" s="161"/>
      <c r="H27" s="623" t="s">
        <v>479</v>
      </c>
      <c r="I27" s="625" t="s">
        <v>243</v>
      </c>
    </row>
    <row r="28" spans="1:9" ht="27.95" customHeight="1">
      <c r="A28" s="112"/>
      <c r="B28" s="149" t="s">
        <v>151</v>
      </c>
      <c r="C28" s="144" t="s">
        <v>34</v>
      </c>
      <c r="D28" s="188"/>
      <c r="E28" s="189">
        <f>IF($E$8="自動計算",D28,"")</f>
        <v>0</v>
      </c>
      <c r="F28" s="190"/>
      <c r="G28" s="161"/>
      <c r="H28" s="624"/>
      <c r="I28" s="625"/>
    </row>
    <row r="29" spans="1:9" ht="27.95" customHeight="1">
      <c r="A29" s="112"/>
      <c r="B29" s="149" t="s">
        <v>152</v>
      </c>
      <c r="C29" s="144"/>
      <c r="D29" s="187" t="str">
        <f>IFERROR(VLOOKUP(D14,B46:C57,2,FALSE),"")</f>
        <v/>
      </c>
      <c r="E29" s="191" t="str">
        <f>IFERROR(VLOOKUP(E14,D46:E57,2,FALSE),"")</f>
        <v/>
      </c>
      <c r="F29" s="192"/>
      <c r="G29" s="161"/>
      <c r="H29" s="148" t="s">
        <v>144</v>
      </c>
      <c r="I29" s="119" t="s">
        <v>187</v>
      </c>
    </row>
    <row r="30" spans="1:9" ht="38.450000000000003" customHeight="1" thickBot="1">
      <c r="A30" s="112"/>
      <c r="B30" s="193" t="s">
        <v>183</v>
      </c>
      <c r="C30" s="194" t="s">
        <v>31</v>
      </c>
      <c r="D30" s="195" t="str">
        <f>IFERROR(ROUND(D27*D28*D29/1000,1),"")</f>
        <v/>
      </c>
      <c r="E30" s="196" t="str">
        <f>IFERROR(ROUND(E27*E28*E29/1000,1),"")</f>
        <v/>
      </c>
      <c r="F30" s="197">
        <f>IFERROR(ROUND(F26*F28*F29/1000,1),"")</f>
        <v>0</v>
      </c>
      <c r="G30" s="198"/>
      <c r="H30" s="148" t="s">
        <v>151</v>
      </c>
      <c r="I30" s="119" t="s">
        <v>163</v>
      </c>
    </row>
    <row r="31" spans="1:9" ht="26.45" customHeight="1">
      <c r="A31" s="112"/>
      <c r="B31" s="120"/>
      <c r="C31" s="121"/>
      <c r="D31" s="199"/>
      <c r="E31" s="199"/>
      <c r="F31" s="122"/>
      <c r="G31" s="161"/>
      <c r="H31" s="148" t="s">
        <v>152</v>
      </c>
      <c r="I31" s="119" t="s">
        <v>29</v>
      </c>
    </row>
    <row r="32" spans="1:9" ht="27.75" thickBot="1">
      <c r="A32" s="112"/>
      <c r="B32" s="200" t="s">
        <v>5</v>
      </c>
      <c r="C32" s="121"/>
      <c r="D32" s="122"/>
      <c r="E32" s="122"/>
      <c r="F32" s="122"/>
      <c r="G32" s="121"/>
      <c r="H32" s="124" t="s">
        <v>183</v>
      </c>
      <c r="I32" s="119" t="s">
        <v>91</v>
      </c>
    </row>
    <row r="33" spans="1:9" ht="24">
      <c r="A33" s="112"/>
      <c r="B33" s="639" t="s">
        <v>196</v>
      </c>
      <c r="C33" s="641" t="s">
        <v>31</v>
      </c>
      <c r="D33" s="201" t="s">
        <v>215</v>
      </c>
      <c r="E33" s="202" t="s">
        <v>32</v>
      </c>
      <c r="F33" s="203" t="s">
        <v>161</v>
      </c>
      <c r="G33" s="122"/>
      <c r="H33" s="643" t="s">
        <v>153</v>
      </c>
      <c r="I33" s="645" t="s">
        <v>220</v>
      </c>
    </row>
    <row r="34" spans="1:9" ht="27" customHeight="1">
      <c r="A34" s="112"/>
      <c r="B34" s="640"/>
      <c r="C34" s="642"/>
      <c r="D34" s="204">
        <f>IF(F38&gt;E38,F34,E34)</f>
        <v>0</v>
      </c>
      <c r="E34" s="205">
        <f>IFERROR(E25-D25,0)</f>
        <v>0</v>
      </c>
      <c r="F34" s="206">
        <f>IFERROR(F25-D25,0)</f>
        <v>0</v>
      </c>
      <c r="G34" s="122"/>
      <c r="H34" s="644"/>
      <c r="I34" s="646"/>
    </row>
    <row r="35" spans="1:9" ht="24">
      <c r="A35" s="112"/>
      <c r="B35" s="647" t="s">
        <v>198</v>
      </c>
      <c r="C35" s="649" t="s">
        <v>31</v>
      </c>
      <c r="D35" s="207" t="s">
        <v>216</v>
      </c>
      <c r="E35" s="208" t="s">
        <v>167</v>
      </c>
      <c r="F35" s="209" t="s">
        <v>166</v>
      </c>
      <c r="G35" s="122"/>
      <c r="H35" s="623" t="s">
        <v>199</v>
      </c>
      <c r="I35" s="645" t="s">
        <v>221</v>
      </c>
    </row>
    <row r="36" spans="1:9" ht="27" customHeight="1" thickBot="1">
      <c r="A36" s="112"/>
      <c r="B36" s="648"/>
      <c r="C36" s="650"/>
      <c r="D36" s="210">
        <f>IF(F38&gt;E38,F36,E36)</f>
        <v>0</v>
      </c>
      <c r="E36" s="211">
        <f>IFERROR(E30-D30,0)</f>
        <v>0</v>
      </c>
      <c r="F36" s="212">
        <f>IFERROR(F30-D30,0)</f>
        <v>0</v>
      </c>
      <c r="G36" s="122"/>
      <c r="H36" s="623"/>
      <c r="I36" s="645"/>
    </row>
    <row r="37" spans="1:9" ht="24">
      <c r="A37" s="112"/>
      <c r="B37" s="653" t="s">
        <v>154</v>
      </c>
      <c r="C37" s="655" t="s">
        <v>31</v>
      </c>
      <c r="D37" s="201" t="s">
        <v>219</v>
      </c>
      <c r="E37" s="202" t="s">
        <v>217</v>
      </c>
      <c r="F37" s="213" t="s">
        <v>218</v>
      </c>
      <c r="G37" s="122"/>
      <c r="H37" s="623" t="s">
        <v>93</v>
      </c>
      <c r="I37" s="645" t="s">
        <v>222</v>
      </c>
    </row>
    <row r="38" spans="1:9" ht="27" customHeight="1" thickBot="1">
      <c r="A38" s="112"/>
      <c r="B38" s="654"/>
      <c r="C38" s="656"/>
      <c r="D38" s="210">
        <f>IF(F38&gt;E38,F38,E38)</f>
        <v>0</v>
      </c>
      <c r="E38" s="211">
        <f>E34+E36</f>
        <v>0</v>
      </c>
      <c r="F38" s="212">
        <f>IFERROR(F34+F36,0)</f>
        <v>0</v>
      </c>
      <c r="G38" s="122"/>
      <c r="H38" s="623"/>
      <c r="I38" s="645"/>
    </row>
    <row r="39" spans="1:9" ht="57" thickBot="1">
      <c r="A39" s="112"/>
      <c r="B39" s="657" t="s">
        <v>94</v>
      </c>
      <c r="C39" s="658"/>
      <c r="D39" s="214" t="s">
        <v>223</v>
      </c>
      <c r="E39" s="214" t="s">
        <v>224</v>
      </c>
      <c r="F39" s="215" t="s">
        <v>225</v>
      </c>
      <c r="G39" s="122"/>
      <c r="H39" s="659" t="s">
        <v>253</v>
      </c>
      <c r="I39" s="659"/>
    </row>
    <row r="40" spans="1:9" ht="14.25">
      <c r="A40" s="112"/>
      <c r="B40" s="216"/>
      <c r="C40" s="121"/>
      <c r="D40" s="122"/>
      <c r="E40" s="122"/>
      <c r="F40" s="122"/>
      <c r="G40" s="122"/>
      <c r="H40" s="651"/>
      <c r="I40" s="651"/>
    </row>
    <row r="41" spans="1:9">
      <c r="A41" s="112"/>
      <c r="B41" s="120"/>
      <c r="C41" s="121"/>
      <c r="D41" s="122"/>
      <c r="E41" s="122"/>
      <c r="F41" s="122"/>
      <c r="G41" s="122"/>
      <c r="H41" s="217"/>
      <c r="I41" s="217"/>
    </row>
    <row r="42" spans="1:9">
      <c r="A42" s="112"/>
      <c r="B42" s="120"/>
      <c r="C42" s="121"/>
      <c r="D42" s="122"/>
      <c r="E42" s="122"/>
      <c r="F42" s="122"/>
      <c r="G42" s="122"/>
      <c r="H42" s="217"/>
      <c r="I42" s="217"/>
    </row>
    <row r="43" spans="1:9" ht="17.25">
      <c r="A43" s="112"/>
      <c r="B43" s="218" t="s">
        <v>6</v>
      </c>
      <c r="C43" s="114"/>
      <c r="D43" s="112"/>
      <c r="E43" s="112"/>
      <c r="F43" s="112"/>
      <c r="G43" s="112"/>
      <c r="H43" s="112"/>
      <c r="I43" s="112"/>
    </row>
    <row r="44" spans="1:9" ht="17.25">
      <c r="A44" s="112"/>
      <c r="B44" s="219" t="s">
        <v>7</v>
      </c>
      <c r="C44" s="220"/>
      <c r="D44" s="221"/>
      <c r="E44" s="221"/>
      <c r="F44" s="221"/>
      <c r="G44" s="221"/>
      <c r="H44" s="112"/>
      <c r="I44" s="112"/>
    </row>
    <row r="45" spans="1:9">
      <c r="A45" s="112"/>
      <c r="B45" s="222" t="s">
        <v>8</v>
      </c>
      <c r="C45" s="223" t="s">
        <v>78</v>
      </c>
      <c r="D45" s="224" t="s">
        <v>9</v>
      </c>
      <c r="E45" s="225" t="s">
        <v>78</v>
      </c>
      <c r="F45" s="224" t="s">
        <v>10</v>
      </c>
      <c r="G45" s="226" t="s">
        <v>78</v>
      </c>
      <c r="H45" s="112"/>
      <c r="I45" s="112"/>
    </row>
    <row r="46" spans="1:9">
      <c r="A46" s="112"/>
      <c r="B46" s="227" t="s">
        <v>79</v>
      </c>
      <c r="C46" s="228">
        <v>0</v>
      </c>
      <c r="D46" s="229" t="s">
        <v>147</v>
      </c>
      <c r="E46" s="230">
        <v>1904</v>
      </c>
      <c r="F46" s="231" t="s">
        <v>79</v>
      </c>
      <c r="G46" s="232">
        <v>0</v>
      </c>
      <c r="H46" s="112"/>
      <c r="I46" s="112"/>
    </row>
    <row r="47" spans="1:9">
      <c r="A47" s="112"/>
      <c r="B47" s="227" t="s">
        <v>81</v>
      </c>
      <c r="C47" s="228">
        <v>1</v>
      </c>
      <c r="D47" s="233" t="s">
        <v>111</v>
      </c>
      <c r="E47" s="230">
        <v>1273</v>
      </c>
      <c r="F47" s="231" t="s">
        <v>83</v>
      </c>
      <c r="G47" s="232">
        <v>4660</v>
      </c>
      <c r="H47" s="112"/>
      <c r="I47" s="112"/>
    </row>
    <row r="48" spans="1:9">
      <c r="A48" s="112"/>
      <c r="B48" s="234" t="s">
        <v>188</v>
      </c>
      <c r="C48" s="228">
        <v>1</v>
      </c>
      <c r="D48" s="233" t="s">
        <v>112</v>
      </c>
      <c r="E48" s="230">
        <v>1282</v>
      </c>
      <c r="F48" s="231" t="s">
        <v>85</v>
      </c>
      <c r="G48" s="232">
        <v>10200</v>
      </c>
      <c r="H48" s="112"/>
      <c r="I48" s="112"/>
    </row>
    <row r="49" spans="1:9">
      <c r="A49" s="112"/>
      <c r="B49" s="227" t="s">
        <v>11</v>
      </c>
      <c r="C49" s="228">
        <v>0</v>
      </c>
      <c r="D49" s="233" t="s">
        <v>113</v>
      </c>
      <c r="E49" s="230">
        <v>1367</v>
      </c>
      <c r="F49" s="231" t="s">
        <v>72</v>
      </c>
      <c r="G49" s="232">
        <v>4660</v>
      </c>
      <c r="H49" s="112"/>
      <c r="I49" s="112"/>
    </row>
    <row r="50" spans="1:9">
      <c r="A50" s="112"/>
      <c r="B50" s="227" t="s">
        <v>73</v>
      </c>
      <c r="C50" s="228">
        <v>3</v>
      </c>
      <c r="D50" s="233" t="s">
        <v>110</v>
      </c>
      <c r="E50" s="230">
        <v>1378</v>
      </c>
      <c r="F50" s="231" t="s">
        <v>74</v>
      </c>
      <c r="G50" s="232">
        <v>1760</v>
      </c>
      <c r="H50" s="235"/>
      <c r="I50" s="236"/>
    </row>
    <row r="51" spans="1:9">
      <c r="A51" s="112"/>
      <c r="B51" s="237" t="s">
        <v>28</v>
      </c>
      <c r="C51" s="228">
        <v>0</v>
      </c>
      <c r="D51" s="238" t="s">
        <v>189</v>
      </c>
      <c r="E51" s="239">
        <v>3943</v>
      </c>
      <c r="F51" s="231" t="s">
        <v>75</v>
      </c>
      <c r="G51" s="232">
        <v>12400</v>
      </c>
      <c r="H51" s="235"/>
      <c r="I51" s="240"/>
    </row>
    <row r="52" spans="1:9">
      <c r="A52" s="112"/>
      <c r="B52" s="241" t="s">
        <v>109</v>
      </c>
      <c r="C52" s="242">
        <v>3</v>
      </c>
      <c r="D52" s="238" t="s">
        <v>190</v>
      </c>
      <c r="E52" s="239">
        <v>1624</v>
      </c>
      <c r="F52" s="243" t="s">
        <v>76</v>
      </c>
      <c r="G52" s="232">
        <v>12400</v>
      </c>
      <c r="H52" s="235"/>
      <c r="I52" s="236"/>
    </row>
    <row r="53" spans="1:9">
      <c r="A53" s="112"/>
      <c r="B53" s="244"/>
      <c r="C53" s="245"/>
      <c r="D53" s="238" t="s">
        <v>191</v>
      </c>
      <c r="E53" s="239">
        <v>1924</v>
      </c>
      <c r="F53" s="231" t="s">
        <v>80</v>
      </c>
      <c r="G53" s="232">
        <v>3943</v>
      </c>
      <c r="H53" s="235"/>
      <c r="I53" s="236"/>
    </row>
    <row r="54" spans="1:9">
      <c r="A54" s="112"/>
      <c r="B54" s="244"/>
      <c r="C54" s="245"/>
      <c r="D54" s="238" t="s">
        <v>192</v>
      </c>
      <c r="E54" s="239">
        <v>1300</v>
      </c>
      <c r="F54" s="231" t="s">
        <v>82</v>
      </c>
      <c r="G54" s="232">
        <v>1624</v>
      </c>
      <c r="H54" s="235"/>
      <c r="I54" s="236"/>
    </row>
    <row r="55" spans="1:9">
      <c r="A55" s="112"/>
      <c r="B55" s="244"/>
      <c r="C55" s="245"/>
      <c r="D55" s="238" t="s">
        <v>193</v>
      </c>
      <c r="E55" s="239">
        <v>12400</v>
      </c>
      <c r="F55" s="231" t="s">
        <v>84</v>
      </c>
      <c r="G55" s="232">
        <v>1924</v>
      </c>
      <c r="H55" s="235"/>
      <c r="I55" s="236"/>
    </row>
    <row r="56" spans="1:9">
      <c r="A56" s="112"/>
      <c r="B56" s="244"/>
      <c r="C56" s="245"/>
      <c r="D56" s="238" t="s">
        <v>194</v>
      </c>
      <c r="E56" s="239">
        <v>12400</v>
      </c>
      <c r="F56" s="231" t="s">
        <v>145</v>
      </c>
      <c r="G56" s="232">
        <v>1300</v>
      </c>
      <c r="H56" s="235"/>
      <c r="I56" s="236"/>
    </row>
    <row r="57" spans="1:9">
      <c r="A57" s="112"/>
      <c r="B57" s="246" t="s">
        <v>3</v>
      </c>
      <c r="C57" s="247"/>
      <c r="D57" s="243"/>
      <c r="E57" s="248"/>
      <c r="F57" s="249" t="s">
        <v>3</v>
      </c>
      <c r="G57" s="250"/>
      <c r="H57" s="235"/>
      <c r="I57" s="240"/>
    </row>
    <row r="58" spans="1:9">
      <c r="A58" s="112"/>
      <c r="B58" s="652" t="s">
        <v>77</v>
      </c>
      <c r="C58" s="652"/>
      <c r="D58" s="652"/>
      <c r="E58" s="652"/>
      <c r="F58" s="652"/>
      <c r="G58" s="652"/>
      <c r="H58" s="235"/>
      <c r="I58" s="240"/>
    </row>
    <row r="59" spans="1:9">
      <c r="A59" s="112"/>
      <c r="B59" s="113"/>
      <c r="C59" s="114"/>
      <c r="D59" s="112"/>
      <c r="E59" s="112"/>
      <c r="F59" s="112"/>
      <c r="G59" s="251"/>
      <c r="H59" s="235"/>
      <c r="I59" s="240"/>
    </row>
    <row r="60" spans="1:9">
      <c r="A60" s="112"/>
      <c r="B60" s="113"/>
      <c r="C60" s="114"/>
      <c r="D60" s="112"/>
      <c r="E60" s="112"/>
      <c r="F60" s="112"/>
      <c r="G60" s="112"/>
      <c r="H60" s="235"/>
      <c r="I60" s="240"/>
    </row>
    <row r="61" spans="1:9">
      <c r="A61" s="112"/>
      <c r="B61" s="251"/>
      <c r="C61" s="114"/>
      <c r="D61" s="112"/>
      <c r="E61" s="112"/>
      <c r="F61" s="112"/>
      <c r="G61" s="112"/>
      <c r="H61" s="235"/>
      <c r="I61" s="240"/>
    </row>
    <row r="62" spans="1:9">
      <c r="A62" s="112"/>
      <c r="B62" s="112"/>
      <c r="C62" s="112"/>
      <c r="D62" s="252" t="s">
        <v>117</v>
      </c>
      <c r="E62" s="252" t="s">
        <v>118</v>
      </c>
      <c r="F62" s="112"/>
      <c r="G62" s="112"/>
      <c r="H62" s="235"/>
      <c r="I62" s="236"/>
    </row>
    <row r="63" spans="1:9">
      <c r="A63" s="112"/>
      <c r="B63" s="112"/>
      <c r="C63" s="112"/>
      <c r="D63" s="253">
        <v>40</v>
      </c>
      <c r="E63" s="254" t="s">
        <v>119</v>
      </c>
      <c r="F63" s="112"/>
      <c r="G63" s="112"/>
      <c r="H63" s="235"/>
      <c r="I63" s="240"/>
    </row>
    <row r="64" spans="1:9">
      <c r="A64" s="112"/>
      <c r="B64" s="112"/>
      <c r="C64" s="112"/>
      <c r="D64" s="255">
        <v>32</v>
      </c>
      <c r="E64" s="255" t="s">
        <v>120</v>
      </c>
      <c r="F64" s="112"/>
      <c r="G64" s="112"/>
      <c r="H64" s="235"/>
      <c r="I64" s="240"/>
    </row>
    <row r="65" spans="1:9">
      <c r="A65" s="112"/>
      <c r="B65" s="112"/>
      <c r="C65" s="112"/>
      <c r="D65" s="255"/>
      <c r="E65" s="255" t="s">
        <v>121</v>
      </c>
      <c r="F65" s="112"/>
      <c r="G65" s="112"/>
      <c r="H65" s="235"/>
      <c r="I65" s="240"/>
    </row>
    <row r="66" spans="1:9">
      <c r="A66" s="112"/>
      <c r="B66" s="112"/>
      <c r="C66" s="112"/>
      <c r="D66" s="256"/>
      <c r="E66" s="257"/>
      <c r="F66" s="112"/>
      <c r="G66" s="112"/>
      <c r="H66" s="235"/>
      <c r="I66" s="236"/>
    </row>
    <row r="88" spans="13:22">
      <c r="M88" s="258" t="s">
        <v>123</v>
      </c>
      <c r="N88" s="258"/>
      <c r="O88" s="258"/>
      <c r="P88" s="258"/>
      <c r="Q88" s="258"/>
      <c r="R88" s="258"/>
    </row>
    <row r="89" spans="13:22" ht="14.25" thickBot="1">
      <c r="M89" s="258" t="s">
        <v>124</v>
      </c>
      <c r="N89" s="258"/>
      <c r="O89" s="258"/>
      <c r="P89" s="258"/>
      <c r="Q89" s="258"/>
      <c r="R89" s="258" t="s">
        <v>125</v>
      </c>
      <c r="S89" s="258"/>
      <c r="T89" s="258"/>
      <c r="U89" s="258"/>
      <c r="V89" s="258"/>
    </row>
    <row r="90" spans="13:22">
      <c r="M90" s="260" t="s">
        <v>116</v>
      </c>
      <c r="N90" s="261" t="s">
        <v>126</v>
      </c>
      <c r="O90" s="262" t="s">
        <v>4</v>
      </c>
      <c r="P90" s="258"/>
      <c r="Q90" s="258"/>
      <c r="R90" s="263" t="s">
        <v>127</v>
      </c>
      <c r="S90" s="263" t="s">
        <v>128</v>
      </c>
      <c r="T90" s="264" t="s">
        <v>129</v>
      </c>
      <c r="U90" s="265" t="s">
        <v>130</v>
      </c>
      <c r="V90" s="262" t="s">
        <v>131</v>
      </c>
    </row>
    <row r="91" spans="13:22" ht="14.25" thickBot="1">
      <c r="M91" s="266">
        <f>D13</f>
        <v>0</v>
      </c>
      <c r="N91" s="267">
        <f>D16</f>
        <v>0</v>
      </c>
      <c r="O91" s="268">
        <f>D17</f>
        <v>0</v>
      </c>
      <c r="P91" s="258"/>
      <c r="Q91" s="258"/>
      <c r="R91" s="263">
        <f>IF(O91&lt;=M103,7.5,IF(O91&lt;=M104,22,IF(O91&lt;=M105,37,IF(O91&lt;=M106,50,IF(O91&lt;=M107,100,IF(O91&lt;=M108,200,IF(O91&lt;=M109,500,"")))))))</f>
        <v>7.5</v>
      </c>
      <c r="S91" s="263" t="e">
        <f>IF(O96=3,"",IF(O96=1,LOOKUP(R91,M103:O109,N103:N109),LOOKUP(R91,S103:U109,T103:T109)))</f>
        <v>#N/A</v>
      </c>
      <c r="T91" s="269" t="e">
        <f>IF(O96=3,"",IF(O96=1,LOOKUP(R91,M103:O109,O103:O109),LOOKUP(R91,S103:U109,U103:U109)))</f>
        <v>#N/A</v>
      </c>
      <c r="U91" s="266" t="e">
        <f>ROUND(O91/S91,1)</f>
        <v>#N/A</v>
      </c>
      <c r="V91" s="268" t="e">
        <f>ROUND(O91*T91,1)</f>
        <v>#N/A</v>
      </c>
    </row>
    <row r="92" spans="13:22">
      <c r="M92" s="270"/>
      <c r="N92" s="258"/>
      <c r="O92" s="258"/>
      <c r="P92" s="258"/>
      <c r="Q92" s="258"/>
      <c r="R92" s="258"/>
    </row>
    <row r="93" spans="13:22">
      <c r="M93" s="258" t="s">
        <v>132</v>
      </c>
      <c r="P93" s="258"/>
      <c r="Q93" s="258"/>
      <c r="R93" s="258"/>
    </row>
    <row r="94" spans="13:22" ht="14.25" thickBot="1">
      <c r="M94" s="258" t="s">
        <v>118</v>
      </c>
      <c r="N94" s="258"/>
      <c r="O94" s="258" t="s">
        <v>133</v>
      </c>
      <c r="P94" s="258"/>
      <c r="Q94" s="258"/>
      <c r="R94" s="258"/>
    </row>
    <row r="95" spans="13:22">
      <c r="M95" s="260" t="s">
        <v>119</v>
      </c>
      <c r="N95" s="271">
        <v>1</v>
      </c>
      <c r="O95" s="272"/>
      <c r="P95" s="258"/>
      <c r="Q95" s="258"/>
      <c r="R95" s="258"/>
    </row>
    <row r="96" spans="13:22">
      <c r="M96" s="273" t="s">
        <v>120</v>
      </c>
      <c r="N96" s="264">
        <v>2</v>
      </c>
      <c r="O96" s="274" t="e">
        <f>MATCH(M91,M95:M98,0)</f>
        <v>#N/A</v>
      </c>
      <c r="P96" s="258"/>
      <c r="Q96" s="258"/>
      <c r="R96" s="258"/>
    </row>
    <row r="97" spans="13:22">
      <c r="M97" s="273" t="s">
        <v>121</v>
      </c>
      <c r="N97" s="264">
        <v>3</v>
      </c>
      <c r="O97" s="274"/>
      <c r="P97" s="258"/>
      <c r="Q97" s="258"/>
      <c r="R97" s="258"/>
    </row>
    <row r="98" spans="13:22" ht="14.25" thickBot="1">
      <c r="M98" s="275"/>
      <c r="N98" s="276">
        <v>4</v>
      </c>
      <c r="O98" s="277"/>
      <c r="P98" s="258"/>
      <c r="Q98" s="258"/>
      <c r="R98" s="258"/>
    </row>
    <row r="99" spans="13:22">
      <c r="M99" s="258"/>
      <c r="N99" s="258"/>
      <c r="O99" s="258"/>
      <c r="P99" s="258"/>
      <c r="Q99" s="258"/>
      <c r="R99" s="258"/>
    </row>
    <row r="100" spans="13:22">
      <c r="M100" s="258"/>
      <c r="N100" s="258"/>
      <c r="O100" s="258"/>
      <c r="P100" s="258"/>
      <c r="Q100" s="258"/>
      <c r="R100" s="258"/>
    </row>
    <row r="101" spans="13:22" ht="14.25" thickBot="1">
      <c r="M101" s="278" t="s">
        <v>134</v>
      </c>
      <c r="N101" s="258"/>
      <c r="O101" s="258"/>
      <c r="P101" s="258"/>
      <c r="Q101" s="258"/>
      <c r="R101" s="258"/>
      <c r="S101" s="279" t="s">
        <v>120</v>
      </c>
    </row>
    <row r="102" spans="13:22">
      <c r="M102" s="260" t="s">
        <v>38</v>
      </c>
      <c r="N102" s="261" t="s">
        <v>128</v>
      </c>
      <c r="O102" s="261" t="s">
        <v>129</v>
      </c>
      <c r="P102" s="262" t="s">
        <v>135</v>
      </c>
      <c r="Q102" s="258"/>
      <c r="R102" s="258"/>
      <c r="S102" s="260" t="s">
        <v>38</v>
      </c>
      <c r="T102" s="261" t="s">
        <v>128</v>
      </c>
      <c r="U102" s="261" t="s">
        <v>129</v>
      </c>
      <c r="V102" s="262" t="s">
        <v>135</v>
      </c>
    </row>
    <row r="103" spans="13:22">
      <c r="M103" s="273">
        <v>7.5</v>
      </c>
      <c r="N103" s="280">
        <f>ROUND(0.0006*N91^2 + 0.0757*N91 + 2.7825,2)</f>
        <v>2.78</v>
      </c>
      <c r="O103" s="281">
        <f>ROUND( 0.000000003553*N91^6 + 0.000000543278*N91^5 + 0.000027453073*N91^4 + 0.000433171771*N91^3 - 0.00017474691*N91^2 - 0.088829151639*N91 + 0.533845237849,1)</f>
        <v>0.5</v>
      </c>
      <c r="P103" s="282" t="s">
        <v>136</v>
      </c>
      <c r="Q103" s="258"/>
      <c r="R103" s="258"/>
      <c r="S103" s="273">
        <v>7.5</v>
      </c>
      <c r="T103" s="263">
        <f>ROUND(-0.00001667*N91^3 - 0.0026*N91^2 - 0.10558333*N91- 0.125,2)</f>
        <v>-0.13</v>
      </c>
      <c r="U103" s="263">
        <f>ROUND(-0.00176667*N91^3 - 0.278*N91^2 - 14.97583333*N91 - 267.45,1)</f>
        <v>-267.5</v>
      </c>
      <c r="V103" s="282" t="s">
        <v>136</v>
      </c>
    </row>
    <row r="104" spans="13:22">
      <c r="M104" s="273">
        <v>22</v>
      </c>
      <c r="N104" s="280">
        <f>ROUND(-0.000004*N91^3 + 0.00002*N91^2 + 0.0508*N91 + 2.5651,2)</f>
        <v>2.57</v>
      </c>
      <c r="O104" s="283">
        <f>ROUND(0.000000002263*N91^6 + 0.000000296851*N91^5 + 0.000011526623*N91^4 + 0.000086833525*N91^3 - 0.000502475194*N91^2 - 0.05233406503*N91 + 0.904944679861,1)</f>
        <v>0.9</v>
      </c>
      <c r="P104" s="282" t="s">
        <v>137</v>
      </c>
      <c r="Q104" s="258"/>
      <c r="R104" s="258"/>
      <c r="S104" s="273">
        <v>22</v>
      </c>
      <c r="T104" s="280">
        <f>ROUND(0.00001382*N91^3 + 0.00215385*N91^2 + 0.13301127*N91 + 3.77917949,2)</f>
        <v>3.78</v>
      </c>
      <c r="U104" s="283">
        <f>ROUND(-0.00006123*N91^3 - 0.00389744*N91^2 - 0.16532246*N91 - 0.06289044,1)</f>
        <v>-0.1</v>
      </c>
      <c r="V104" s="282" t="s">
        <v>137</v>
      </c>
    </row>
    <row r="105" spans="13:22">
      <c r="M105" s="273">
        <v>37</v>
      </c>
      <c r="N105" s="284">
        <f>ROUND(0.000005*N91^3 + 0.001*N91^2 + 0.0773*N91 + 2.7275,2)</f>
        <v>2.73</v>
      </c>
      <c r="O105" s="283">
        <f>ROUND( -0.00000000212*N91^6 - 0.00000037096*N91^5 - 0.00002146079*N91^4 - 0.00040653695*N91^3 + 0.00218645529*N91^2 + 0.02518880663*N91 + 1.0488835751,1)</f>
        <v>1</v>
      </c>
      <c r="P105" s="282" t="s">
        <v>138</v>
      </c>
      <c r="Q105" s="258"/>
      <c r="R105" s="258"/>
      <c r="S105" s="273">
        <v>37</v>
      </c>
      <c r="T105" s="284">
        <f>ROUND(0.0000128*N91^3 + 0.00193472*N91^2 + 0.11807243*N91+ 3.54587413,2)</f>
        <v>3.55</v>
      </c>
      <c r="U105" s="283">
        <f>ROUND(-0.0000021*N91^3 + 0.00064086*N91^2 - 0.05238262*N91+ 0.7979021,1)</f>
        <v>0.8</v>
      </c>
      <c r="V105" s="282" t="s">
        <v>138</v>
      </c>
    </row>
    <row r="106" spans="13:22">
      <c r="M106" s="273">
        <v>50</v>
      </c>
      <c r="N106" s="280">
        <f>ROUND(0.000007*N91^3 + 0.0011*N91^2 + 0.0729*N91 + 2.6124,2)</f>
        <v>2.61</v>
      </c>
      <c r="O106" s="281">
        <f>ROUND(-0.000000001078*N91^6 - 0.000000182748*N91^5 - 0.000009379622*N91^4 - 0.00011653724*N91^3 + 0.002579270244*N91^2 - 0.005197763751*N91 + 1.045369517763,1)</f>
        <v>1</v>
      </c>
      <c r="P106" s="282" t="s">
        <v>139</v>
      </c>
      <c r="Q106" s="258"/>
      <c r="R106" s="258"/>
      <c r="S106" s="273">
        <v>50</v>
      </c>
      <c r="T106" s="280">
        <f>ROUND(0.00001373*N91^3 + 0.00192822*N91^2 + 0.11082884*N91 + 3.39328671,2)</f>
        <v>3.39</v>
      </c>
      <c r="U106" s="281">
        <f xml:space="preserve"> ROUND(0.00000699*N91^3+0.00090543*N91^2-0.03875458*N91+1.05314685,1)</f>
        <v>1.1000000000000001</v>
      </c>
      <c r="V106" s="282" t="s">
        <v>139</v>
      </c>
    </row>
    <row r="107" spans="13:22">
      <c r="M107" s="273">
        <v>100</v>
      </c>
      <c r="N107" s="280">
        <f>ROUND(0.0000105*N91^3 + 0.0012579*N91^2 + 0.0685124 *N91 + 2.4694053,2)</f>
        <v>2.4700000000000002</v>
      </c>
      <c r="O107" s="281">
        <f>ROUND(0.000000017*N91^5 + 0.0000032152*N91^4 + 0.0001646219*N91^3 + 0.0026516005*N91^2 - 0.0363092395*N91 + 1.0255280799,1)</f>
        <v>1</v>
      </c>
      <c r="P107" s="282" t="s">
        <v>140</v>
      </c>
      <c r="Q107" s="258"/>
      <c r="R107" s="258"/>
      <c r="S107" s="273">
        <v>100</v>
      </c>
      <c r="T107" s="280">
        <f>ROUND(0.00001522*N91^3 + 0.00192213*N91^2 + 0.10282201*N91+ 3.2665035,2)</f>
        <v>3.27</v>
      </c>
      <c r="U107" s="281">
        <f>ROUND(-0.0000462*N91^3-0.0037293*N91^2-0.1244555*N91+0.634965,1)</f>
        <v>0.6</v>
      </c>
      <c r="V107" s="282" t="s">
        <v>140</v>
      </c>
    </row>
    <row r="108" spans="13:22">
      <c r="M108" s="273">
        <v>200</v>
      </c>
      <c r="N108" s="280">
        <f>ROUND(0.0000000044*N91^5 + 0.0000008622*N91^4 + 0.0000655586*N91^3 + 0.0023136959*N91^2 + 0.0598248032*N91 + 2.2982465767,2)</f>
        <v>2.2999999999999998</v>
      </c>
      <c r="O108" s="281">
        <f>ROUND(-0.0000000341*N91^5 - 0.0000044375*N91^4 - 0.0001783565*N91^3 - 0.0008542275*N91^2 + 0.0182499391*N91 + 1.144942445,1)</f>
        <v>1.1000000000000001</v>
      </c>
      <c r="P108" s="282" t="s">
        <v>141</v>
      </c>
      <c r="Q108" s="285"/>
      <c r="R108" s="258"/>
      <c r="S108" s="273">
        <v>200</v>
      </c>
      <c r="T108" s="280">
        <f>ROUND(0.00000944*N91^3 + 0.00115247*N91^2 + 0.07135127*N91 + 2.92542017,2)</f>
        <v>2.93</v>
      </c>
      <c r="U108" s="281">
        <f>ROUND(-0.000000002752*N91^6 - 0.000000489863*N91^5 - 0.000032964727*N91^4 - 0.001048391394*N91^3 - 0.015273276368*N91^2 - 0.09684935458*N91 + 0.971052630114,1)</f>
        <v>1</v>
      </c>
      <c r="V108" s="282" t="s">
        <v>141</v>
      </c>
    </row>
    <row r="109" spans="13:22" ht="14.25" thickBot="1">
      <c r="M109" s="266">
        <v>500</v>
      </c>
      <c r="N109" s="286">
        <f>ROUND(0.0000002665*N91^4 +  0.0000404208*N91^3 + 0.0020321559*N91^2 + 0.0627314245*N91 + 2.3352451598,2)</f>
        <v>2.34</v>
      </c>
      <c r="O109" s="287">
        <f>ROUND(-0.0000170272*N91^3 -  0.0001161603*N91^2 - 0.00555552*N91 + 1.1314049312,1)</f>
        <v>1.1000000000000001</v>
      </c>
      <c r="P109" s="288" t="s">
        <v>142</v>
      </c>
      <c r="Q109" s="258"/>
      <c r="R109" s="258"/>
      <c r="S109" s="266">
        <v>500</v>
      </c>
      <c r="T109" s="286">
        <f>ROUND(0.00002232*N91^3 + 0.00201377*N91^2 + 0.08402555*N91 + 2.96218429,2)</f>
        <v>2.96</v>
      </c>
      <c r="U109" s="287">
        <f>ROUND(-0.00000186*N91^3 + 0.00057672*N91^2 - 0.00083779*N91 + 0.70241053,1)</f>
        <v>0.7</v>
      </c>
      <c r="V109" s="288" t="s">
        <v>142</v>
      </c>
    </row>
    <row r="113" spans="14:15" ht="18.75">
      <c r="N113" s="352"/>
      <c r="O113" s="352"/>
    </row>
  </sheetData>
  <sheetProtection algorithmName="SHA-512" hashValue="3frrwYX9j3QTpE97YDyvTMMlEvj3VUxWMTWphzX6hVAVs9Ao0eKHUzNaT52kNypD5N/HOZjXRkaCUAA+InYyYA==" saltValue="zcGG447BnPb7b5cQG3V4qw==" spinCount="100000" sheet="1" selectLockedCells="1"/>
  <protectedRanges>
    <protectedRange sqref="E20 E22 E21:F21 E23:F23 E14 D9:D30 E27:F27" name="範囲1_13"/>
  </protectedRanges>
  <mergeCells count="30">
    <mergeCell ref="H40:I40"/>
    <mergeCell ref="B58:G58"/>
    <mergeCell ref="B37:B38"/>
    <mergeCell ref="C37:C38"/>
    <mergeCell ref="H37:H38"/>
    <mergeCell ref="I37:I38"/>
    <mergeCell ref="B39:C39"/>
    <mergeCell ref="H39:I39"/>
    <mergeCell ref="B33:B34"/>
    <mergeCell ref="C33:C34"/>
    <mergeCell ref="H33:H34"/>
    <mergeCell ref="I33:I34"/>
    <mergeCell ref="B35:B36"/>
    <mergeCell ref="C35:C36"/>
    <mergeCell ref="H35:H36"/>
    <mergeCell ref="I35:I36"/>
    <mergeCell ref="H27:H28"/>
    <mergeCell ref="I27:I28"/>
    <mergeCell ref="B2:F2"/>
    <mergeCell ref="B3:F3"/>
    <mergeCell ref="H3:H4"/>
    <mergeCell ref="I3:I4"/>
    <mergeCell ref="H5:H6"/>
    <mergeCell ref="I5:I6"/>
    <mergeCell ref="E6:F6"/>
    <mergeCell ref="B7:C8"/>
    <mergeCell ref="D7:D8"/>
    <mergeCell ref="F7:F8"/>
    <mergeCell ref="H20:H21"/>
    <mergeCell ref="I20:I21"/>
  </mergeCells>
  <phoneticPr fontId="3"/>
  <conditionalFormatting sqref="E8:E13 E15:E19 E21:E24 E26:E29 E34:F34 E36:F36 D38:F38">
    <cfRule type="expression" dxfId="1" priority="2">
      <formula>$E$8="自動計算"</formula>
    </cfRule>
  </conditionalFormatting>
  <conditionalFormatting sqref="E9:E13 E15:E19 E22 E26 E28">
    <cfRule type="expression" dxfId="0" priority="1" stopIfTrue="1">
      <formula>$E$8="手動計算"</formula>
    </cfRule>
  </conditionalFormatting>
  <dataValidations count="8">
    <dataValidation type="list" allowBlank="1" showInputMessage="1" showErrorMessage="1" sqref="E8" xr:uid="{266CA754-60F8-45FB-B157-1D67C4310101}">
      <formula1>"自動計算,手動計算"</formula1>
    </dataValidation>
    <dataValidation type="list" allowBlank="1" showInputMessage="1" showErrorMessage="1" sqref="F14" xr:uid="{34547BCC-2040-47DB-ACC8-E21357EEC414}">
      <formula1>$F$46:$F$57</formula1>
    </dataValidation>
    <dataValidation type="list" allowBlank="1" showInputMessage="1" showErrorMessage="1" sqref="D14" xr:uid="{02C4AAC5-BBC1-4C15-9EEB-846659C71F31}">
      <formula1>$B$46:$B$53</formula1>
    </dataValidation>
    <dataValidation type="textLength" allowBlank="1" showInputMessage="1" showErrorMessage="1" sqref="B46:B57 D46:D57 F46:F57" xr:uid="{738AC214-2B4F-400D-BE42-FE35C0259F89}">
      <formula1>0</formula1>
      <formula2>30</formula2>
    </dataValidation>
    <dataValidation type="list" allowBlank="1" showInputMessage="1" showErrorMessage="1" sqref="E14" xr:uid="{02E018E8-5311-49D5-95C2-30CE0038F6CD}">
      <formula1>$D$46:$D$56</formula1>
    </dataValidation>
    <dataValidation type="list" allowBlank="1" showInputMessage="1" sqref="D15" xr:uid="{6E1E91DC-9C28-405B-BEB7-A8150C5A285B}">
      <formula1>$D$63:$D$66</formula1>
    </dataValidation>
    <dataValidation type="list" allowBlank="1" showInputMessage="1" showErrorMessage="1" sqref="D13" xr:uid="{D131A382-4D97-4A39-AF58-4805ADE9CC24}">
      <formula1>$E$63:$E$66</formula1>
    </dataValidation>
    <dataValidation type="list" showInputMessage="1" showErrorMessage="1" sqref="G14" xr:uid="{1B1D49A9-DBE3-4C98-88DF-7CB972E0CC14}">
      <formula1>$F$46:$F$57</formula1>
    </dataValidation>
  </dataValidations>
  <pageMargins left="0.31496062992125984" right="0.31496062992125984" top="0.55118110236220474" bottom="0.35433070866141736" header="0.31496062992125984" footer="0.31496062992125984"/>
  <pageSetup paperSize="9" scale="65" fitToWidth="2"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2AF7-AB38-488F-9F99-A59F8F40D972}">
  <dimension ref="A1:P22"/>
  <sheetViews>
    <sheetView zoomScale="70" zoomScaleNormal="70" zoomScaleSheetLayoutView="75" workbookViewId="0">
      <selection activeCell="N13" sqref="N13"/>
    </sheetView>
  </sheetViews>
  <sheetFormatPr defaultColWidth="9" defaultRowHeight="17.25"/>
  <cols>
    <col min="1" max="1" width="3.5" style="290" bestFit="1" customWidth="1"/>
    <col min="2" max="2" width="41" style="290" customWidth="1"/>
    <col min="3" max="3" width="25.75" style="290" customWidth="1"/>
    <col min="4" max="4" width="46.125" style="290" customWidth="1"/>
    <col min="5" max="5" width="5.25" style="290" bestFit="1" customWidth="1"/>
    <col min="6" max="6" width="31.375" style="290" customWidth="1"/>
    <col min="7" max="7" width="4.5" style="290" bestFit="1" customWidth="1"/>
    <col min="8" max="8" width="39.5" style="290" customWidth="1"/>
    <col min="9" max="9" width="3.375" style="290" bestFit="1" customWidth="1"/>
    <col min="10" max="10" width="17.375" style="290" bestFit="1" customWidth="1"/>
    <col min="11" max="11" width="3.375" style="290" bestFit="1" customWidth="1"/>
    <col min="12" max="12" width="23.625" style="290" customWidth="1"/>
    <col min="13" max="13" width="9" style="290"/>
    <col min="14" max="14" width="16.75" style="290" bestFit="1" customWidth="1"/>
    <col min="15" max="15" width="15" style="290" bestFit="1" customWidth="1"/>
    <col min="16" max="16384" width="9" style="290"/>
  </cols>
  <sheetData>
    <row r="1" spans="1:16" ht="30" customHeight="1">
      <c r="B1" s="305" t="s">
        <v>349</v>
      </c>
      <c r="H1" s="84" t="s">
        <v>397</v>
      </c>
    </row>
    <row r="2" spans="1:16" ht="30" customHeight="1">
      <c r="B2" s="292" t="s">
        <v>268</v>
      </c>
      <c r="C2" s="339"/>
      <c r="D2" s="338" t="s">
        <v>428</v>
      </c>
      <c r="F2" s="338" t="s">
        <v>457</v>
      </c>
    </row>
    <row r="3" spans="1:16" ht="30" customHeight="1">
      <c r="C3" s="291"/>
      <c r="D3" s="292"/>
      <c r="H3" s="84"/>
    </row>
    <row r="4" spans="1:16" ht="30" customHeight="1">
      <c r="C4" s="291"/>
      <c r="E4" s="5"/>
      <c r="F4" s="660" t="s">
        <v>431</v>
      </c>
      <c r="G4" s="335"/>
      <c r="H4" s="6" t="s">
        <v>430</v>
      </c>
      <c r="I4" s="6"/>
    </row>
    <row r="5" spans="1:16" ht="30" customHeight="1">
      <c r="C5" s="291"/>
      <c r="E5" s="84"/>
      <c r="F5" s="660"/>
      <c r="G5" s="336"/>
      <c r="H5" s="6" t="s">
        <v>429</v>
      </c>
      <c r="I5" s="6"/>
    </row>
    <row r="6" spans="1:16" ht="30" customHeight="1">
      <c r="A6" s="293">
        <v>1</v>
      </c>
      <c r="B6" s="294" t="s">
        <v>269</v>
      </c>
      <c r="C6" s="293"/>
      <c r="D6" s="293"/>
      <c r="E6" s="295"/>
      <c r="F6" s="295"/>
      <c r="G6" s="295"/>
      <c r="H6" s="295"/>
      <c r="I6" s="295"/>
      <c r="M6" s="5"/>
      <c r="N6" s="5"/>
      <c r="O6" s="5"/>
      <c r="P6" s="5"/>
    </row>
    <row r="7" spans="1:16" ht="30" customHeight="1">
      <c r="A7" s="292"/>
      <c r="B7" s="296"/>
      <c r="D7" s="292"/>
      <c r="E7" s="5"/>
      <c r="F7" s="5"/>
      <c r="G7" s="5"/>
      <c r="H7" s="5"/>
      <c r="I7" s="5"/>
      <c r="M7" s="5"/>
      <c r="N7" s="5"/>
      <c r="O7" s="5"/>
      <c r="P7" s="5"/>
    </row>
    <row r="8" spans="1:16" ht="30" customHeight="1">
      <c r="A8" s="5"/>
      <c r="B8" s="297" t="s">
        <v>270</v>
      </c>
      <c r="C8" s="297"/>
      <c r="D8" s="338"/>
      <c r="E8" s="292" t="s">
        <v>38</v>
      </c>
      <c r="F8" s="5"/>
      <c r="G8" s="5"/>
      <c r="H8" s="5"/>
      <c r="I8" s="5"/>
      <c r="M8" s="5"/>
      <c r="N8" s="5"/>
      <c r="O8" s="5"/>
      <c r="P8" s="5"/>
    </row>
    <row r="9" spans="1:16" ht="30" customHeight="1">
      <c r="A9" s="5"/>
      <c r="B9" s="290" t="s">
        <v>271</v>
      </c>
      <c r="D9" s="5"/>
      <c r="E9" s="5"/>
      <c r="F9" s="5"/>
      <c r="G9" s="5"/>
      <c r="H9" s="5"/>
      <c r="I9" s="5"/>
      <c r="J9" s="5"/>
      <c r="K9" s="5"/>
      <c r="L9" s="5"/>
      <c r="M9" s="5"/>
      <c r="N9" s="5"/>
      <c r="O9" s="5"/>
      <c r="P9" s="5"/>
    </row>
    <row r="10" spans="1:16" ht="30" customHeight="1">
      <c r="A10" s="5"/>
      <c r="D10" s="5"/>
      <c r="E10" s="5"/>
      <c r="F10" s="5"/>
      <c r="G10" s="5"/>
      <c r="H10" s="5"/>
      <c r="I10" s="5"/>
      <c r="J10" s="5"/>
      <c r="K10" s="5"/>
      <c r="L10" s="5"/>
      <c r="M10" s="5"/>
      <c r="N10" s="5"/>
      <c r="O10" s="5"/>
      <c r="P10" s="5"/>
    </row>
    <row r="11" spans="1:16" ht="50.1" customHeight="1">
      <c r="A11" s="5"/>
      <c r="B11" s="5"/>
      <c r="C11" s="5"/>
      <c r="D11" s="344" t="s">
        <v>272</v>
      </c>
      <c r="E11" s="5"/>
      <c r="F11" s="344" t="s">
        <v>273</v>
      </c>
      <c r="G11" s="5"/>
      <c r="H11" s="344" t="s">
        <v>274</v>
      </c>
      <c r="I11" s="5"/>
      <c r="J11" s="298"/>
      <c r="K11" s="298"/>
      <c r="M11" s="5"/>
      <c r="N11" s="5"/>
      <c r="O11" s="5"/>
      <c r="P11" s="5"/>
    </row>
    <row r="12" spans="1:16" ht="50.1" customHeight="1">
      <c r="A12" s="5" t="s">
        <v>275</v>
      </c>
      <c r="B12" s="290" t="s">
        <v>276</v>
      </c>
      <c r="C12" s="290" t="s">
        <v>277</v>
      </c>
      <c r="D12" s="342" t="str">
        <f>IFERROR(ROUND((F12/(F12+F13))*D8,),"")</f>
        <v/>
      </c>
      <c r="E12" s="5" t="s">
        <v>278</v>
      </c>
      <c r="F12" s="337"/>
      <c r="G12" s="5" t="s">
        <v>285</v>
      </c>
      <c r="H12" s="343" t="str">
        <f>IFERROR(IF((D12/F12)*100&lt;=100,ROUND((D12/F12)*100,0),"エラー"),"")</f>
        <v/>
      </c>
      <c r="I12" s="5"/>
      <c r="J12" s="298"/>
      <c r="K12" s="298"/>
      <c r="M12" s="5"/>
      <c r="P12" s="5"/>
    </row>
    <row r="13" spans="1:16" ht="50.1" customHeight="1">
      <c r="A13" s="5" t="s">
        <v>280</v>
      </c>
      <c r="B13" s="290" t="s">
        <v>276</v>
      </c>
      <c r="C13" s="290" t="s">
        <v>277</v>
      </c>
      <c r="D13" s="342" t="str">
        <f>IFERROR(ROUND((F13/(F12+F13))*D8,),"")</f>
        <v/>
      </c>
      <c r="E13" s="5" t="s">
        <v>278</v>
      </c>
      <c r="F13" s="337"/>
      <c r="G13" s="5" t="s">
        <v>285</v>
      </c>
      <c r="H13" s="343" t="str">
        <f>IFERROR(IF((D13/F13)*100&lt;=100,ROUND((D13/F13)*100,0),"エラー"),"")</f>
        <v/>
      </c>
      <c r="I13" s="5"/>
      <c r="J13" s="298"/>
      <c r="K13" s="298"/>
      <c r="M13" s="5"/>
      <c r="P13" s="5"/>
    </row>
    <row r="14" spans="1:16" ht="50.1" customHeight="1">
      <c r="A14" s="5"/>
      <c r="B14" s="5"/>
      <c r="C14" s="5"/>
      <c r="D14" s="299"/>
      <c r="E14" s="5"/>
      <c r="F14" s="5"/>
      <c r="G14" s="5"/>
      <c r="H14" s="5"/>
      <c r="I14" s="5"/>
      <c r="J14" s="298"/>
      <c r="K14" s="298"/>
      <c r="L14" s="300"/>
      <c r="M14" s="5"/>
      <c r="N14" s="6"/>
      <c r="O14" s="5"/>
      <c r="P14" s="5"/>
    </row>
    <row r="15" spans="1:16" ht="30" customHeight="1"/>
    <row r="16" spans="1:16" ht="30" customHeight="1">
      <c r="A16" s="294">
        <v>2</v>
      </c>
      <c r="B16" s="294" t="s">
        <v>281</v>
      </c>
      <c r="C16" s="301"/>
      <c r="D16" s="301"/>
      <c r="E16" s="301"/>
      <c r="F16" s="301"/>
      <c r="G16" s="301"/>
      <c r="H16" s="301"/>
      <c r="I16" s="301"/>
    </row>
    <row r="17" spans="1:8" ht="30" customHeight="1">
      <c r="A17" s="296"/>
      <c r="B17" s="296"/>
    </row>
    <row r="18" spans="1:8" ht="50.1" customHeight="1">
      <c r="D18" s="346" t="s">
        <v>282</v>
      </c>
      <c r="E18" s="5"/>
      <c r="F18" s="344" t="s">
        <v>283</v>
      </c>
      <c r="G18" s="5"/>
      <c r="H18" s="345" t="s">
        <v>284</v>
      </c>
    </row>
    <row r="19" spans="1:8" ht="50.1" customHeight="1">
      <c r="A19" s="5" t="s">
        <v>275</v>
      </c>
      <c r="B19" s="290" t="str">
        <f>B12</f>
        <v>系統No.（　　　　　）</v>
      </c>
      <c r="C19" s="290" t="str">
        <f>C12</f>
        <v>型式No.(     )</v>
      </c>
      <c r="D19" s="341" t="str">
        <f>H12</f>
        <v/>
      </c>
      <c r="E19" s="5" t="s">
        <v>279</v>
      </c>
      <c r="F19" s="340"/>
      <c r="G19" s="5" t="s">
        <v>285</v>
      </c>
      <c r="H19" s="302" t="str">
        <f>IFERROR(ROUND(D19*F19/100,2),"")</f>
        <v/>
      </c>
    </row>
    <row r="20" spans="1:8" ht="50.1" customHeight="1">
      <c r="A20" s="5" t="s">
        <v>280</v>
      </c>
      <c r="B20" s="290" t="str">
        <f>B13</f>
        <v>系統No.（　　　　　）</v>
      </c>
      <c r="C20" s="290" t="str">
        <f>C13</f>
        <v>型式No.(     )</v>
      </c>
      <c r="D20" s="341" t="str">
        <f>H13</f>
        <v/>
      </c>
      <c r="E20" s="5" t="s">
        <v>279</v>
      </c>
      <c r="F20" s="340"/>
      <c r="G20" s="5" t="s">
        <v>285</v>
      </c>
      <c r="H20" s="302" t="str">
        <f>IFERROR(ROUND(D20*F20/100,2),"")</f>
        <v/>
      </c>
    </row>
    <row r="21" spans="1:8" ht="50.1" customHeight="1"/>
    <row r="22" spans="1:8" ht="30" customHeight="1"/>
  </sheetData>
  <mergeCells count="1">
    <mergeCell ref="F4:F5"/>
  </mergeCells>
  <phoneticPr fontId="3"/>
  <dataValidations count="4">
    <dataValidation type="list" allowBlank="1" showInputMessage="1" showErrorMessage="1" sqref="F2" xr:uid="{0D7FBC7F-C790-4E9B-B6CC-8C7B171A02DD}">
      <formula1>"脱炭素型自然冷媒機器,比較対象フロン冷媒機器,　　,"</formula1>
    </dataValidation>
    <dataValidation type="list" allowBlank="1" showInputMessage="1" showErrorMessage="1" sqref="D11" xr:uid="{8CABCC31-5D55-40DF-B33E-9A8C6C2A43B8}">
      <formula1>"冷却負荷（同一系統の合計値）（kW）,冷却負荷の按分値（kW）"</formula1>
    </dataValidation>
    <dataValidation type="list" allowBlank="1" showInputMessage="1" showErrorMessage="1" sqref="D2" xr:uid="{3A3B9447-0929-4DEB-B77C-AB661B277EB0}">
      <formula1>"冷蔵冷凍倉庫,食品工場,　　,"</formula1>
    </dataValidation>
    <dataValidation type="list" allowBlank="1" showInputMessage="1" showErrorMessage="1" sqref="D3" xr:uid="{E6C684DA-1D7A-4812-8286-C100A1C34685}">
      <formula1>"冷蔵冷凍倉庫,食品工場"</formula1>
    </dataValidation>
  </dataValidations>
  <pageMargins left="0.7" right="0.7" top="0.75" bottom="0.75" header="0.3" footer="0.3"/>
  <pageSetup paperSize="9" scale="66"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AC5F4-089B-4E79-BBDB-76EED389FEDB}">
  <dimension ref="A1:K139"/>
  <sheetViews>
    <sheetView zoomScaleNormal="100" zoomScaleSheetLayoutView="80" workbookViewId="0">
      <selection activeCell="G1" sqref="G1"/>
    </sheetView>
  </sheetViews>
  <sheetFormatPr defaultColWidth="8.875" defaultRowHeight="14.25"/>
  <cols>
    <col min="1" max="1" width="18.875" style="7" customWidth="1"/>
    <col min="2" max="5" width="15.875" style="7" customWidth="1"/>
    <col min="6" max="6" width="5.875" style="7" customWidth="1"/>
    <col min="7" max="16384" width="8.875" style="7"/>
  </cols>
  <sheetData>
    <row r="1" spans="1:7" s="199" customFormat="1" ht="45" customHeight="1">
      <c r="A1" s="354" t="s">
        <v>349</v>
      </c>
      <c r="F1" s="355" t="s">
        <v>398</v>
      </c>
    </row>
    <row r="2" spans="1:7" s="199" customFormat="1" ht="20.100000000000001" customHeight="1">
      <c r="C2" s="356" t="s">
        <v>286</v>
      </c>
      <c r="D2" s="357"/>
      <c r="E2" s="357"/>
      <c r="F2" s="357"/>
    </row>
    <row r="3" spans="1:7" s="199" customFormat="1" ht="20.100000000000001" customHeight="1">
      <c r="C3" s="356"/>
      <c r="D3" s="357"/>
      <c r="E3" s="357"/>
      <c r="F3" s="357"/>
    </row>
    <row r="4" spans="1:7" s="199" customFormat="1" ht="20.100000000000001" customHeight="1">
      <c r="B4" s="357"/>
      <c r="C4" s="357"/>
      <c r="D4" s="357" t="s">
        <v>287</v>
      </c>
      <c r="E4" s="357" t="s">
        <v>277</v>
      </c>
      <c r="F4" s="357"/>
    </row>
    <row r="5" spans="1:7" s="199" customFormat="1" ht="20.100000000000001" customHeight="1">
      <c r="B5" s="357"/>
      <c r="C5" s="357"/>
      <c r="D5" s="357"/>
      <c r="E5" s="357"/>
      <c r="F5" s="357"/>
    </row>
    <row r="6" spans="1:7" s="199" customFormat="1" ht="20.100000000000001" customHeight="1">
      <c r="A6" s="358" t="s">
        <v>451</v>
      </c>
      <c r="B6" s="155" t="s">
        <v>461</v>
      </c>
      <c r="C6" s="357" t="s">
        <v>460</v>
      </c>
      <c r="D6" s="357"/>
      <c r="E6" s="357"/>
    </row>
    <row r="7" spans="1:7" s="199" customFormat="1" ht="20.100000000000001" customHeight="1">
      <c r="B7" s="358"/>
      <c r="C7" s="353"/>
      <c r="D7" s="116"/>
      <c r="E7" s="357"/>
      <c r="F7" s="357"/>
    </row>
    <row r="8" spans="1:7" s="199" customFormat="1" ht="20.100000000000001" customHeight="1">
      <c r="B8" s="358" t="s">
        <v>452</v>
      </c>
      <c r="C8" s="153"/>
      <c r="E8" s="357"/>
      <c r="F8" s="357"/>
    </row>
    <row r="9" spans="1:7" s="199" customFormat="1" ht="20.100000000000001" customHeight="1">
      <c r="B9" s="358" t="s">
        <v>453</v>
      </c>
      <c r="C9" s="156"/>
      <c r="D9" s="357" t="s">
        <v>288</v>
      </c>
      <c r="F9" s="357"/>
      <c r="G9" s="357"/>
    </row>
    <row r="10" spans="1:7" s="199" customFormat="1" ht="20.100000000000001" customHeight="1">
      <c r="B10" s="358" t="s">
        <v>454</v>
      </c>
      <c r="C10" s="155"/>
      <c r="D10" s="357" t="s">
        <v>288</v>
      </c>
      <c r="F10" s="357"/>
      <c r="G10" s="357"/>
    </row>
    <row r="11" spans="1:7" s="199" customFormat="1" ht="20.100000000000001" customHeight="1">
      <c r="B11" s="358" t="s">
        <v>455</v>
      </c>
      <c r="C11" s="145"/>
      <c r="D11" s="199" t="s">
        <v>38</v>
      </c>
      <c r="F11" s="357"/>
      <c r="G11" s="357"/>
    </row>
    <row r="12" spans="1:7" s="199" customFormat="1" ht="20.100000000000001" customHeight="1">
      <c r="B12" s="358" t="s">
        <v>456</v>
      </c>
      <c r="C12" s="145"/>
      <c r="D12" s="357" t="s">
        <v>38</v>
      </c>
      <c r="E12" s="359"/>
      <c r="F12" s="357"/>
      <c r="G12" s="357"/>
    </row>
    <row r="13" spans="1:7" s="199" customFormat="1" ht="20.100000000000001" customHeight="1">
      <c r="B13" s="357"/>
      <c r="C13" s="357"/>
      <c r="D13" s="357"/>
      <c r="E13" s="357"/>
      <c r="F13" s="357"/>
    </row>
    <row r="14" spans="1:7" s="199" customFormat="1" ht="20.100000000000001" customHeight="1">
      <c r="B14" s="357" t="s">
        <v>289</v>
      </c>
      <c r="C14" s="357" t="s">
        <v>290</v>
      </c>
      <c r="D14" s="357" t="s">
        <v>291</v>
      </c>
      <c r="E14" s="357"/>
      <c r="G14" s="357"/>
    </row>
    <row r="15" spans="1:7" s="199" customFormat="1" ht="20.100000000000001" customHeight="1">
      <c r="B15" s="357" t="str">
        <f>IF(C8="空冷式（空冷散水式含む）","平均気温","平均湿球温度")&amp;"に対する冷凍機の冷凍能力と消費動力の"</f>
        <v>平均湿球温度に対する冷凍機の冷凍能力と消費動力の</v>
      </c>
      <c r="C15" s="359"/>
      <c r="D15" s="359"/>
      <c r="E15" s="357"/>
      <c r="F15" s="357"/>
      <c r="G15" s="357"/>
    </row>
    <row r="16" spans="1:7" s="199" customFormat="1" ht="20.100000000000001" customHeight="1">
      <c r="B16" s="357" t="s">
        <v>292</v>
      </c>
      <c r="C16" s="357"/>
      <c r="D16" s="357"/>
      <c r="E16" s="357"/>
    </row>
    <row r="17" spans="2:4" s="199" customFormat="1" ht="20.100000000000001" customHeight="1">
      <c r="B17" s="360"/>
      <c r="C17" s="361"/>
      <c r="D17" s="362"/>
    </row>
    <row r="18" spans="2:4" s="199" customFormat="1" ht="20.100000000000001" customHeight="1">
      <c r="B18" s="363" t="s">
        <v>293</v>
      </c>
      <c r="C18" s="364" t="str">
        <f>IFERROR(VLOOKUP(C8,B42:C45,2),"")</f>
        <v/>
      </c>
      <c r="D18" s="365" t="s">
        <v>294</v>
      </c>
    </row>
    <row r="19" spans="2:4" s="199" customFormat="1" ht="20.100000000000001" customHeight="1">
      <c r="B19" s="366"/>
      <c r="C19" s="367" t="s">
        <v>288</v>
      </c>
      <c r="D19" s="368" t="s">
        <v>295</v>
      </c>
    </row>
    <row r="20" spans="2:4" s="199" customFormat="1" ht="20.100000000000001" customHeight="1">
      <c r="B20" s="369" t="s">
        <v>296</v>
      </c>
      <c r="C20" s="370"/>
      <c r="D20" s="371" t="str">
        <f t="shared" ref="D20:D31" si="0">IF($C$9="","",E57)</f>
        <v/>
      </c>
    </row>
    <row r="21" spans="2:4" s="199" customFormat="1" ht="20.100000000000001" customHeight="1">
      <c r="B21" s="372" t="s">
        <v>297</v>
      </c>
      <c r="C21" s="373"/>
      <c r="D21" s="374" t="str">
        <f t="shared" si="0"/>
        <v/>
      </c>
    </row>
    <row r="22" spans="2:4" s="199" customFormat="1" ht="20.100000000000001" customHeight="1">
      <c r="B22" s="372" t="s">
        <v>298</v>
      </c>
      <c r="C22" s="373"/>
      <c r="D22" s="374" t="str">
        <f t="shared" si="0"/>
        <v/>
      </c>
    </row>
    <row r="23" spans="2:4" s="199" customFormat="1" ht="20.100000000000001" customHeight="1">
      <c r="B23" s="372" t="s">
        <v>299</v>
      </c>
      <c r="C23" s="373"/>
      <c r="D23" s="374" t="str">
        <f t="shared" si="0"/>
        <v/>
      </c>
    </row>
    <row r="24" spans="2:4" s="199" customFormat="1" ht="20.100000000000001" customHeight="1">
      <c r="B24" s="372" t="s">
        <v>300</v>
      </c>
      <c r="C24" s="373"/>
      <c r="D24" s="374" t="str">
        <f t="shared" si="0"/>
        <v/>
      </c>
    </row>
    <row r="25" spans="2:4" s="199" customFormat="1" ht="20.100000000000001" customHeight="1">
      <c r="B25" s="372" t="s">
        <v>301</v>
      </c>
      <c r="C25" s="373"/>
      <c r="D25" s="374" t="str">
        <f t="shared" si="0"/>
        <v/>
      </c>
    </row>
    <row r="26" spans="2:4" s="199" customFormat="1" ht="20.100000000000001" customHeight="1">
      <c r="B26" s="372" t="s">
        <v>302</v>
      </c>
      <c r="C26" s="373"/>
      <c r="D26" s="374" t="str">
        <f t="shared" si="0"/>
        <v/>
      </c>
    </row>
    <row r="27" spans="2:4" s="199" customFormat="1" ht="20.100000000000001" customHeight="1">
      <c r="B27" s="372" t="s">
        <v>303</v>
      </c>
      <c r="C27" s="373"/>
      <c r="D27" s="374" t="str">
        <f t="shared" si="0"/>
        <v/>
      </c>
    </row>
    <row r="28" spans="2:4" s="199" customFormat="1" ht="20.100000000000001" customHeight="1">
      <c r="B28" s="372" t="s">
        <v>304</v>
      </c>
      <c r="C28" s="373"/>
      <c r="D28" s="374" t="str">
        <f t="shared" si="0"/>
        <v/>
      </c>
    </row>
    <row r="29" spans="2:4" s="199" customFormat="1" ht="20.100000000000001" customHeight="1">
      <c r="B29" s="372" t="s">
        <v>305</v>
      </c>
      <c r="C29" s="373"/>
      <c r="D29" s="374" t="str">
        <f t="shared" si="0"/>
        <v/>
      </c>
    </row>
    <row r="30" spans="2:4" s="199" customFormat="1" ht="20.100000000000001" customHeight="1">
      <c r="B30" s="372" t="s">
        <v>306</v>
      </c>
      <c r="C30" s="373"/>
      <c r="D30" s="374" t="str">
        <f t="shared" si="0"/>
        <v/>
      </c>
    </row>
    <row r="31" spans="2:4" s="199" customFormat="1" ht="20.100000000000001" customHeight="1">
      <c r="B31" s="375" t="s">
        <v>307</v>
      </c>
      <c r="C31" s="376"/>
      <c r="D31" s="377" t="str">
        <f t="shared" si="0"/>
        <v/>
      </c>
    </row>
    <row r="32" spans="2:4" s="199" customFormat="1" ht="20.100000000000001" customHeight="1">
      <c r="B32" s="378"/>
      <c r="C32" s="379" t="s">
        <v>308</v>
      </c>
      <c r="D32" s="380" t="str">
        <f>IFERROR(AVERAGE(D20:D31),"")</f>
        <v/>
      </c>
    </row>
    <row r="33" spans="1:11" s="199" customFormat="1" ht="20.100000000000001" customHeight="1">
      <c r="B33" s="357"/>
      <c r="C33" s="358"/>
      <c r="D33" s="353"/>
      <c r="E33" s="357"/>
    </row>
    <row r="34" spans="1:11" s="199" customFormat="1" ht="20.100000000000001" customHeight="1"/>
    <row r="35" spans="1:11" s="199" customFormat="1" ht="20.100000000000001" customHeight="1">
      <c r="B35" s="199" t="str">
        <f>IFERROR(C18&amp;"の証憑書類を添付してください。","")</f>
        <v>の証憑書類を添付してください。</v>
      </c>
    </row>
    <row r="36" spans="1:11" s="199" customFormat="1" ht="20.100000000000001" customHeight="1"/>
    <row r="37" spans="1:11" s="199" customFormat="1" ht="20.100000000000001" customHeight="1"/>
    <row r="38" spans="1:11" s="199" customFormat="1" ht="20.100000000000001" customHeight="1"/>
    <row r="39" spans="1:11" s="199" customFormat="1" ht="20.100000000000001" customHeight="1"/>
    <row r="40" spans="1:11" s="199" customFormat="1" ht="20.100000000000001" customHeight="1"/>
    <row r="41" spans="1:11" s="199" customFormat="1" ht="20.100000000000001" customHeight="1">
      <c r="B41" s="381" t="s">
        <v>118</v>
      </c>
    </row>
    <row r="42" spans="1:11" s="199" customFormat="1" ht="20.100000000000001" customHeight="1">
      <c r="B42" s="382" t="s">
        <v>119</v>
      </c>
      <c r="C42" s="199" t="s">
        <v>309</v>
      </c>
      <c r="E42" s="357"/>
      <c r="F42" s="357"/>
    </row>
    <row r="43" spans="1:11" s="199" customFormat="1" ht="20.100000000000001" customHeight="1">
      <c r="B43" s="383" t="s">
        <v>120</v>
      </c>
      <c r="C43" s="199" t="s">
        <v>310</v>
      </c>
      <c r="E43" s="357"/>
      <c r="F43" s="357"/>
    </row>
    <row r="44" spans="1:11" s="199" customFormat="1" ht="20.100000000000001" customHeight="1">
      <c r="B44" s="383" t="s">
        <v>121</v>
      </c>
      <c r="E44" s="357"/>
      <c r="F44" s="357"/>
    </row>
    <row r="45" spans="1:11" s="199" customFormat="1" ht="20.100000000000001" customHeight="1">
      <c r="B45" s="384"/>
      <c r="E45" s="357"/>
      <c r="F45" s="357"/>
      <c r="G45" s="357"/>
      <c r="H45" s="357"/>
    </row>
    <row r="46" spans="1:11" ht="20.100000000000001" customHeight="1">
      <c r="D46" s="303"/>
      <c r="E46" s="303"/>
      <c r="F46" s="303"/>
      <c r="G46" s="303"/>
      <c r="H46" s="303"/>
    </row>
    <row r="47" spans="1:11" s="385" customFormat="1" hidden="1"/>
    <row r="48" spans="1:11" s="385" customFormat="1" hidden="1">
      <c r="A48" s="258"/>
      <c r="B48" s="258"/>
      <c r="C48" s="258"/>
      <c r="D48" s="258"/>
      <c r="E48" s="258"/>
      <c r="F48" s="258"/>
      <c r="G48" s="259"/>
      <c r="H48" s="259"/>
      <c r="I48" s="259"/>
      <c r="J48" s="259"/>
      <c r="K48" s="259"/>
    </row>
    <row r="49" spans="1:11" s="385" customFormat="1" hidden="1">
      <c r="A49" s="386" t="s">
        <v>311</v>
      </c>
      <c r="B49" s="259"/>
      <c r="C49" s="259"/>
      <c r="D49" s="259"/>
      <c r="E49" s="258"/>
      <c r="F49" s="258"/>
      <c r="G49" s="259"/>
      <c r="H49" s="259"/>
      <c r="I49" s="259"/>
      <c r="J49" s="259"/>
      <c r="K49" s="259"/>
    </row>
    <row r="50" spans="1:11" s="385" customFormat="1" hidden="1">
      <c r="A50" s="259" t="s">
        <v>124</v>
      </c>
      <c r="B50" s="258"/>
      <c r="C50" s="387" t="s">
        <v>312</v>
      </c>
      <c r="D50" s="259"/>
      <c r="E50" s="259"/>
      <c r="F50" s="258"/>
      <c r="G50" s="259"/>
      <c r="H50" s="259"/>
      <c r="I50" s="259"/>
      <c r="J50" s="259"/>
      <c r="K50" s="259"/>
    </row>
    <row r="51" spans="1:11" s="385" customFormat="1" hidden="1">
      <c r="A51" s="388" t="s">
        <v>116</v>
      </c>
      <c r="B51" s="389">
        <f>C8</f>
        <v>0</v>
      </c>
      <c r="C51" s="661" t="s">
        <v>313</v>
      </c>
      <c r="D51" s="662"/>
      <c r="E51" s="663"/>
      <c r="F51" s="258"/>
      <c r="G51" s="259"/>
      <c r="H51" s="258"/>
      <c r="I51" s="258"/>
      <c r="J51" s="259"/>
      <c r="K51" s="259"/>
    </row>
    <row r="52" spans="1:11" s="385" customFormat="1" hidden="1">
      <c r="A52" s="390" t="s">
        <v>314</v>
      </c>
      <c r="B52" s="391">
        <f>C10</f>
        <v>0</v>
      </c>
      <c r="C52" s="664"/>
      <c r="D52" s="665"/>
      <c r="E52" s="666"/>
      <c r="F52" s="258"/>
      <c r="G52" s="259"/>
      <c r="H52" s="258"/>
      <c r="I52" s="258"/>
      <c r="J52" s="259"/>
      <c r="K52" s="259"/>
    </row>
    <row r="53" spans="1:11" s="385" customFormat="1" hidden="1">
      <c r="A53" s="392" t="s">
        <v>315</v>
      </c>
      <c r="B53" s="391">
        <f>C9</f>
        <v>0</v>
      </c>
      <c r="C53" s="664"/>
      <c r="D53" s="665"/>
      <c r="E53" s="666"/>
      <c r="F53" s="258"/>
      <c r="G53" s="259"/>
      <c r="H53" s="258"/>
      <c r="I53" s="258"/>
      <c r="J53" s="259"/>
      <c r="K53" s="259"/>
    </row>
    <row r="54" spans="1:11" s="385" customFormat="1" hidden="1">
      <c r="A54" s="393" t="s">
        <v>4</v>
      </c>
      <c r="B54" s="391">
        <f>C11</f>
        <v>0</v>
      </c>
      <c r="C54" s="394" t="s">
        <v>316</v>
      </c>
      <c r="D54" s="395"/>
      <c r="E54" s="396"/>
      <c r="F54" s="258"/>
      <c r="G54" s="259" t="s">
        <v>132</v>
      </c>
      <c r="H54" s="258"/>
      <c r="I54" s="258"/>
      <c r="J54" s="259"/>
      <c r="K54" s="259"/>
    </row>
    <row r="55" spans="1:11" s="385" customFormat="1" hidden="1">
      <c r="A55" s="393" t="s">
        <v>317</v>
      </c>
      <c r="B55" s="397">
        <f>C12</f>
        <v>0</v>
      </c>
      <c r="C55" s="398" t="s">
        <v>318</v>
      </c>
      <c r="D55" s="399" t="s">
        <v>319</v>
      </c>
      <c r="E55" s="400" t="s">
        <v>320</v>
      </c>
      <c r="F55" s="258"/>
      <c r="G55" s="401" t="s">
        <v>321</v>
      </c>
      <c r="H55" s="402"/>
      <c r="I55" s="403" t="s">
        <v>120</v>
      </c>
      <c r="J55" s="404"/>
      <c r="K55" s="259"/>
    </row>
    <row r="56" spans="1:11" s="385" customFormat="1" hidden="1">
      <c r="A56" s="405"/>
      <c r="B56" s="406"/>
      <c r="C56" s="407" t="s">
        <v>322</v>
      </c>
      <c r="D56" s="408" t="s">
        <v>323</v>
      </c>
      <c r="E56" s="409" t="s">
        <v>324</v>
      </c>
      <c r="F56" s="258"/>
      <c r="G56" s="410" t="s">
        <v>325</v>
      </c>
      <c r="H56" s="411" t="s">
        <v>326</v>
      </c>
      <c r="I56" s="412" t="s">
        <v>325</v>
      </c>
      <c r="J56" s="413" t="s">
        <v>326</v>
      </c>
      <c r="K56" s="259"/>
    </row>
    <row r="57" spans="1:11" s="385" customFormat="1" hidden="1">
      <c r="A57" s="414" t="s">
        <v>327</v>
      </c>
      <c r="B57" s="415">
        <f t="shared" ref="B57:B68" si="1">C20</f>
        <v>0</v>
      </c>
      <c r="C57" s="416">
        <f>IF($B$51="空冷式（空冷散水式含む）",$G57,$I57)</f>
        <v>103</v>
      </c>
      <c r="D57" s="417">
        <f>IF($B$51="空冷式（空冷散水式含む）",$H57,$J57)</f>
        <v>95</v>
      </c>
      <c r="E57" s="418">
        <f>ROUND(D57*100/C57,0)</f>
        <v>92</v>
      </c>
      <c r="F57" s="258"/>
      <c r="G57" s="419">
        <f>IF($B$55&lt;37,VLOOKUP($B57,$B$76:$H$80,MATCH($B$52,$B$75:$H$75,1)),VLOOKUP($B57,$B$95:$H$99,MATCH($B$52,$B$94:$H$94),1))</f>
        <v>115</v>
      </c>
      <c r="H57" s="420">
        <f>IF($B$55&lt;37,VLOOKUP($B57,$B$84:$H$88,MATCH($B$52,$B$83:$H$83,1)),VLOOKUP($B57,$B$103:$H$107,MATCH($B$52,$B$102:$H$102,1)))</f>
        <v>82</v>
      </c>
      <c r="I57" s="421">
        <f>VLOOKUP($B57,$B$115:$H$119,MATCH($B$52,$B$114:$H$114,1))</f>
        <v>103</v>
      </c>
      <c r="J57" s="422">
        <f>VLOOKUP($B57,$B$123:$H$127,MATCH($B$52,$B$122:$H$122,1))</f>
        <v>95</v>
      </c>
      <c r="K57" s="259"/>
    </row>
    <row r="58" spans="1:11" s="385" customFormat="1" hidden="1">
      <c r="A58" s="414" t="s">
        <v>328</v>
      </c>
      <c r="B58" s="415">
        <f t="shared" si="1"/>
        <v>0</v>
      </c>
      <c r="C58" s="414">
        <f t="shared" ref="C58:C68" si="2">IF($B$51="空冷式（空冷散水式含む）",$G58,$I58)</f>
        <v>103</v>
      </c>
      <c r="D58" s="423">
        <f t="shared" ref="D58:D68" si="3">IF($B$51="空冷式（空冷散水式含む）",$H58,$J58)</f>
        <v>95</v>
      </c>
      <c r="E58" s="424">
        <f t="shared" ref="E58:E68" si="4">ROUND(D58*100/C58,0)</f>
        <v>92</v>
      </c>
      <c r="F58" s="258"/>
      <c r="G58" s="425">
        <f t="shared" ref="G58:G68" si="5">IF($B$55&lt;37,VLOOKUP($B58,$B$76:$H$80,MATCH($B$52,$B$75:$H$75,1)),VLOOKUP($B58,$B$95:$H$99,MATCH($B$52,$B$94:$H$94),1))</f>
        <v>115</v>
      </c>
      <c r="H58" s="426">
        <f t="shared" ref="H58:H68" si="6">IF($B$55&lt;37,VLOOKUP($B58,$B$84:$H$88,MATCH($B$52,$B$83:$H$83,1)),VLOOKUP($B58,$B$103:$H$107,MATCH($B$52,$B$102:$H$102,1)))</f>
        <v>82</v>
      </c>
      <c r="I58" s="427">
        <f t="shared" ref="I58:I68" si="7">VLOOKUP($B58,$B$115:$H$119,MATCH($B$52,$B$114:$H$114,1))</f>
        <v>103</v>
      </c>
      <c r="J58" s="428">
        <f t="shared" ref="J58:J68" si="8">VLOOKUP($B58,$B$123:$H$127,MATCH($B$52,$B$122:$H$122,1))</f>
        <v>95</v>
      </c>
      <c r="K58" s="259"/>
    </row>
    <row r="59" spans="1:11" s="385" customFormat="1" hidden="1">
      <c r="A59" s="414" t="s">
        <v>329</v>
      </c>
      <c r="B59" s="415">
        <f t="shared" si="1"/>
        <v>0</v>
      </c>
      <c r="C59" s="414">
        <f t="shared" si="2"/>
        <v>103</v>
      </c>
      <c r="D59" s="423">
        <f t="shared" si="3"/>
        <v>95</v>
      </c>
      <c r="E59" s="424">
        <f t="shared" si="4"/>
        <v>92</v>
      </c>
      <c r="F59" s="258"/>
      <c r="G59" s="425">
        <f t="shared" si="5"/>
        <v>115</v>
      </c>
      <c r="H59" s="426">
        <f t="shared" si="6"/>
        <v>82</v>
      </c>
      <c r="I59" s="427">
        <f t="shared" si="7"/>
        <v>103</v>
      </c>
      <c r="J59" s="428">
        <f t="shared" si="8"/>
        <v>95</v>
      </c>
      <c r="K59" s="259"/>
    </row>
    <row r="60" spans="1:11" s="385" customFormat="1" hidden="1">
      <c r="A60" s="414" t="s">
        <v>299</v>
      </c>
      <c r="B60" s="415">
        <f t="shared" si="1"/>
        <v>0</v>
      </c>
      <c r="C60" s="414">
        <f t="shared" si="2"/>
        <v>103</v>
      </c>
      <c r="D60" s="423">
        <f t="shared" si="3"/>
        <v>95</v>
      </c>
      <c r="E60" s="424">
        <f t="shared" si="4"/>
        <v>92</v>
      </c>
      <c r="F60" s="258"/>
      <c r="G60" s="425">
        <f t="shared" si="5"/>
        <v>115</v>
      </c>
      <c r="H60" s="426">
        <f t="shared" si="6"/>
        <v>82</v>
      </c>
      <c r="I60" s="427">
        <f t="shared" si="7"/>
        <v>103</v>
      </c>
      <c r="J60" s="428">
        <f t="shared" si="8"/>
        <v>95</v>
      </c>
      <c r="K60" s="259"/>
    </row>
    <row r="61" spans="1:11" s="385" customFormat="1" hidden="1">
      <c r="A61" s="414" t="s">
        <v>300</v>
      </c>
      <c r="B61" s="415">
        <f t="shared" si="1"/>
        <v>0</v>
      </c>
      <c r="C61" s="414">
        <f t="shared" si="2"/>
        <v>103</v>
      </c>
      <c r="D61" s="423">
        <f t="shared" si="3"/>
        <v>95</v>
      </c>
      <c r="E61" s="424">
        <f t="shared" si="4"/>
        <v>92</v>
      </c>
      <c r="F61" s="258"/>
      <c r="G61" s="425">
        <f t="shared" si="5"/>
        <v>115</v>
      </c>
      <c r="H61" s="426">
        <f t="shared" si="6"/>
        <v>82</v>
      </c>
      <c r="I61" s="427">
        <f t="shared" si="7"/>
        <v>103</v>
      </c>
      <c r="J61" s="428">
        <f t="shared" si="8"/>
        <v>95</v>
      </c>
      <c r="K61" s="259"/>
    </row>
    <row r="62" spans="1:11" s="385" customFormat="1" hidden="1">
      <c r="A62" s="414" t="s">
        <v>301</v>
      </c>
      <c r="B62" s="415">
        <f t="shared" si="1"/>
        <v>0</v>
      </c>
      <c r="C62" s="414">
        <f t="shared" si="2"/>
        <v>103</v>
      </c>
      <c r="D62" s="423">
        <f t="shared" si="3"/>
        <v>95</v>
      </c>
      <c r="E62" s="424">
        <f t="shared" si="4"/>
        <v>92</v>
      </c>
      <c r="F62" s="258"/>
      <c r="G62" s="425">
        <f t="shared" si="5"/>
        <v>115</v>
      </c>
      <c r="H62" s="426">
        <f t="shared" si="6"/>
        <v>82</v>
      </c>
      <c r="I62" s="427">
        <f t="shared" si="7"/>
        <v>103</v>
      </c>
      <c r="J62" s="428">
        <f t="shared" si="8"/>
        <v>95</v>
      </c>
      <c r="K62" s="259"/>
    </row>
    <row r="63" spans="1:11" s="385" customFormat="1" hidden="1">
      <c r="A63" s="414" t="s">
        <v>302</v>
      </c>
      <c r="B63" s="415">
        <f t="shared" si="1"/>
        <v>0</v>
      </c>
      <c r="C63" s="414">
        <f t="shared" si="2"/>
        <v>103</v>
      </c>
      <c r="D63" s="423">
        <f t="shared" si="3"/>
        <v>95</v>
      </c>
      <c r="E63" s="424">
        <f t="shared" si="4"/>
        <v>92</v>
      </c>
      <c r="F63" s="258"/>
      <c r="G63" s="425">
        <f t="shared" si="5"/>
        <v>115</v>
      </c>
      <c r="H63" s="426">
        <f t="shared" si="6"/>
        <v>82</v>
      </c>
      <c r="I63" s="427">
        <f t="shared" si="7"/>
        <v>103</v>
      </c>
      <c r="J63" s="428">
        <f t="shared" si="8"/>
        <v>95</v>
      </c>
      <c r="K63" s="259"/>
    </row>
    <row r="64" spans="1:11" s="385" customFormat="1" hidden="1">
      <c r="A64" s="414" t="s">
        <v>303</v>
      </c>
      <c r="B64" s="415">
        <f t="shared" si="1"/>
        <v>0</v>
      </c>
      <c r="C64" s="414">
        <f t="shared" si="2"/>
        <v>103</v>
      </c>
      <c r="D64" s="423">
        <f t="shared" si="3"/>
        <v>95</v>
      </c>
      <c r="E64" s="424">
        <f t="shared" si="4"/>
        <v>92</v>
      </c>
      <c r="F64" s="258"/>
      <c r="G64" s="425">
        <f t="shared" si="5"/>
        <v>115</v>
      </c>
      <c r="H64" s="429">
        <f t="shared" si="6"/>
        <v>82</v>
      </c>
      <c r="I64" s="427">
        <f t="shared" si="7"/>
        <v>103</v>
      </c>
      <c r="J64" s="428">
        <f t="shared" si="8"/>
        <v>95</v>
      </c>
      <c r="K64" s="259"/>
    </row>
    <row r="65" spans="1:11" s="385" customFormat="1" hidden="1">
      <c r="A65" s="414" t="s">
        <v>304</v>
      </c>
      <c r="B65" s="415">
        <f t="shared" si="1"/>
        <v>0</v>
      </c>
      <c r="C65" s="414">
        <f t="shared" si="2"/>
        <v>103</v>
      </c>
      <c r="D65" s="423">
        <f t="shared" si="3"/>
        <v>95</v>
      </c>
      <c r="E65" s="424">
        <f t="shared" si="4"/>
        <v>92</v>
      </c>
      <c r="F65" s="258"/>
      <c r="G65" s="425">
        <f t="shared" si="5"/>
        <v>115</v>
      </c>
      <c r="H65" s="426">
        <f t="shared" si="6"/>
        <v>82</v>
      </c>
      <c r="I65" s="427">
        <f t="shared" si="7"/>
        <v>103</v>
      </c>
      <c r="J65" s="428">
        <f t="shared" si="8"/>
        <v>95</v>
      </c>
      <c r="K65" s="259"/>
    </row>
    <row r="66" spans="1:11" s="385" customFormat="1" hidden="1">
      <c r="A66" s="414" t="s">
        <v>305</v>
      </c>
      <c r="B66" s="415">
        <f t="shared" si="1"/>
        <v>0</v>
      </c>
      <c r="C66" s="414">
        <f t="shared" si="2"/>
        <v>103</v>
      </c>
      <c r="D66" s="423">
        <f t="shared" si="3"/>
        <v>95</v>
      </c>
      <c r="E66" s="424">
        <f t="shared" si="4"/>
        <v>92</v>
      </c>
      <c r="F66" s="258"/>
      <c r="G66" s="425">
        <f t="shared" si="5"/>
        <v>115</v>
      </c>
      <c r="H66" s="426">
        <f t="shared" si="6"/>
        <v>82</v>
      </c>
      <c r="I66" s="427">
        <f t="shared" si="7"/>
        <v>103</v>
      </c>
      <c r="J66" s="428">
        <f t="shared" si="8"/>
        <v>95</v>
      </c>
      <c r="K66" s="259"/>
    </row>
    <row r="67" spans="1:11" s="385" customFormat="1" hidden="1">
      <c r="A67" s="414" t="s">
        <v>306</v>
      </c>
      <c r="B67" s="415">
        <f t="shared" si="1"/>
        <v>0</v>
      </c>
      <c r="C67" s="414">
        <f t="shared" si="2"/>
        <v>103</v>
      </c>
      <c r="D67" s="423">
        <f t="shared" si="3"/>
        <v>95</v>
      </c>
      <c r="E67" s="424">
        <f t="shared" si="4"/>
        <v>92</v>
      </c>
      <c r="F67" s="258"/>
      <c r="G67" s="425">
        <f t="shared" si="5"/>
        <v>115</v>
      </c>
      <c r="H67" s="426">
        <f t="shared" si="6"/>
        <v>82</v>
      </c>
      <c r="I67" s="427">
        <f t="shared" si="7"/>
        <v>103</v>
      </c>
      <c r="J67" s="428">
        <f t="shared" si="8"/>
        <v>95</v>
      </c>
      <c r="K67" s="259"/>
    </row>
    <row r="68" spans="1:11" s="385" customFormat="1" ht="15" hidden="1" thickBot="1">
      <c r="A68" s="430" t="s">
        <v>307</v>
      </c>
      <c r="B68" s="431">
        <f t="shared" si="1"/>
        <v>0</v>
      </c>
      <c r="C68" s="430">
        <f t="shared" si="2"/>
        <v>103</v>
      </c>
      <c r="D68" s="432">
        <f t="shared" si="3"/>
        <v>95</v>
      </c>
      <c r="E68" s="433">
        <f t="shared" si="4"/>
        <v>92</v>
      </c>
      <c r="F68" s="258"/>
      <c r="G68" s="434">
        <f t="shared" si="5"/>
        <v>115</v>
      </c>
      <c r="H68" s="435">
        <f t="shared" si="6"/>
        <v>82</v>
      </c>
      <c r="I68" s="436">
        <f t="shared" si="7"/>
        <v>103</v>
      </c>
      <c r="J68" s="437">
        <f t="shared" si="8"/>
        <v>95</v>
      </c>
      <c r="K68" s="259"/>
    </row>
    <row r="69" spans="1:11" s="385" customFormat="1" ht="15" hidden="1" thickBot="1">
      <c r="A69" s="258"/>
      <c r="B69" s="258"/>
      <c r="C69" s="259"/>
      <c r="D69" s="438" t="s">
        <v>330</v>
      </c>
      <c r="E69" s="439">
        <f>ROUND(AVERAGE(E57:E68),0)</f>
        <v>92</v>
      </c>
      <c r="F69" s="259"/>
      <c r="G69" s="259"/>
      <c r="H69" s="259"/>
      <c r="I69" s="259"/>
      <c r="J69" s="259"/>
      <c r="K69" s="259"/>
    </row>
    <row r="70" spans="1:11" s="385" customFormat="1" hidden="1">
      <c r="A70" s="258"/>
      <c r="B70" s="258"/>
      <c r="C70" s="259"/>
      <c r="D70" s="258"/>
      <c r="E70" s="440"/>
      <c r="F70" s="259"/>
      <c r="G70" s="259"/>
      <c r="H70" s="259"/>
      <c r="I70" s="259"/>
      <c r="J70" s="259"/>
      <c r="K70" s="259"/>
    </row>
    <row r="71" spans="1:11" s="385" customFormat="1" hidden="1">
      <c r="A71" s="258"/>
      <c r="B71" s="258"/>
      <c r="C71" s="259"/>
      <c r="D71" s="258"/>
      <c r="E71" s="440"/>
      <c r="F71" s="259"/>
      <c r="G71" s="259"/>
      <c r="H71" s="259"/>
      <c r="I71" s="259"/>
      <c r="J71" s="259"/>
      <c r="K71" s="259"/>
    </row>
    <row r="72" spans="1:11" s="385" customFormat="1" hidden="1">
      <c r="A72" s="387" t="s">
        <v>331</v>
      </c>
      <c r="B72" s="258"/>
      <c r="C72" s="259" t="s">
        <v>332</v>
      </c>
      <c r="D72" s="387"/>
      <c r="E72" s="387"/>
      <c r="F72" s="387"/>
      <c r="G72" s="387"/>
      <c r="H72" s="441"/>
      <c r="I72" s="387"/>
      <c r="J72" s="259"/>
      <c r="K72" s="259"/>
    </row>
    <row r="73" spans="1:11" s="385" customFormat="1" hidden="1">
      <c r="A73" s="387" t="s">
        <v>333</v>
      </c>
      <c r="B73" s="387"/>
      <c r="C73" s="259" t="s">
        <v>334</v>
      </c>
      <c r="D73" s="387"/>
      <c r="E73" s="387"/>
      <c r="F73" s="387"/>
      <c r="G73" s="387"/>
      <c r="H73" s="387"/>
      <c r="I73" s="442"/>
      <c r="J73" s="259"/>
      <c r="K73" s="259"/>
    </row>
    <row r="74" spans="1:11" s="385" customFormat="1" hidden="1">
      <c r="A74" s="443" t="s">
        <v>335</v>
      </c>
      <c r="B74" s="444"/>
      <c r="C74" s="445" t="s">
        <v>126</v>
      </c>
      <c r="D74" s="446"/>
      <c r="E74" s="446"/>
      <c r="F74" s="446"/>
      <c r="G74" s="446"/>
      <c r="H74" s="447"/>
      <c r="I74" s="387"/>
      <c r="J74" s="259"/>
      <c r="K74" s="259"/>
    </row>
    <row r="75" spans="1:11" s="385" customFormat="1" hidden="1">
      <c r="A75" s="448"/>
      <c r="B75" s="449"/>
      <c r="C75" s="450">
        <v>-65</v>
      </c>
      <c r="D75" s="435">
        <v>-40</v>
      </c>
      <c r="E75" s="435">
        <v>-25</v>
      </c>
      <c r="F75" s="435">
        <v>-10</v>
      </c>
      <c r="G75" s="435">
        <v>5</v>
      </c>
      <c r="H75" s="451">
        <v>10</v>
      </c>
      <c r="I75" s="387"/>
      <c r="J75" s="259"/>
      <c r="K75" s="259"/>
    </row>
    <row r="76" spans="1:11" s="385" customFormat="1" hidden="1">
      <c r="A76" s="452" t="s">
        <v>315</v>
      </c>
      <c r="B76" s="453">
        <v>-65</v>
      </c>
      <c r="C76" s="454">
        <v>110</v>
      </c>
      <c r="D76" s="420">
        <v>110</v>
      </c>
      <c r="E76" s="420">
        <v>114</v>
      </c>
      <c r="F76" s="420">
        <v>115</v>
      </c>
      <c r="G76" s="420">
        <v>116</v>
      </c>
      <c r="H76" s="455">
        <v>116</v>
      </c>
      <c r="I76" s="259" t="s">
        <v>336</v>
      </c>
      <c r="J76" s="259"/>
      <c r="K76" s="259"/>
    </row>
    <row r="77" spans="1:11" s="385" customFormat="1" hidden="1">
      <c r="A77" s="456"/>
      <c r="B77" s="457">
        <v>20</v>
      </c>
      <c r="C77" s="458">
        <v>110</v>
      </c>
      <c r="D77" s="426">
        <v>110</v>
      </c>
      <c r="E77" s="426">
        <v>114</v>
      </c>
      <c r="F77" s="426">
        <v>115</v>
      </c>
      <c r="G77" s="426">
        <v>116</v>
      </c>
      <c r="H77" s="459">
        <v>116</v>
      </c>
      <c r="I77" s="259" t="s">
        <v>337</v>
      </c>
      <c r="J77" s="259"/>
      <c r="K77" s="259"/>
    </row>
    <row r="78" spans="1:11" s="385" customFormat="1" hidden="1">
      <c r="A78" s="456"/>
      <c r="B78" s="457">
        <v>32</v>
      </c>
      <c r="C78" s="458">
        <v>100</v>
      </c>
      <c r="D78" s="426">
        <v>100</v>
      </c>
      <c r="E78" s="426">
        <v>100</v>
      </c>
      <c r="F78" s="426">
        <v>100</v>
      </c>
      <c r="G78" s="426">
        <v>100</v>
      </c>
      <c r="H78" s="459">
        <v>100</v>
      </c>
      <c r="I78" s="259" t="s">
        <v>338</v>
      </c>
      <c r="J78" s="259"/>
      <c r="K78" s="259"/>
    </row>
    <row r="79" spans="1:11" s="385" customFormat="1" hidden="1">
      <c r="A79" s="456"/>
      <c r="B79" s="457">
        <v>35</v>
      </c>
      <c r="C79" s="458">
        <v>95</v>
      </c>
      <c r="D79" s="426">
        <v>95</v>
      </c>
      <c r="E79" s="426">
        <v>96</v>
      </c>
      <c r="F79" s="426">
        <v>96</v>
      </c>
      <c r="G79" s="426">
        <v>95</v>
      </c>
      <c r="H79" s="459">
        <v>95</v>
      </c>
      <c r="I79" s="259"/>
      <c r="J79" s="259"/>
      <c r="K79" s="259"/>
    </row>
    <row r="80" spans="1:11" s="385" customFormat="1" ht="15" hidden="1" thickBot="1">
      <c r="A80" s="460"/>
      <c r="B80" s="461">
        <v>40</v>
      </c>
      <c r="C80" s="462">
        <v>87</v>
      </c>
      <c r="D80" s="463">
        <v>87</v>
      </c>
      <c r="E80" s="463">
        <v>89</v>
      </c>
      <c r="F80" s="463">
        <v>88</v>
      </c>
      <c r="G80" s="463">
        <v>86</v>
      </c>
      <c r="H80" s="464">
        <v>86</v>
      </c>
      <c r="I80" s="259"/>
      <c r="J80" s="259"/>
      <c r="K80" s="259"/>
    </row>
    <row r="81" spans="1:11" s="385" customFormat="1" hidden="1">
      <c r="A81" s="259"/>
      <c r="B81" s="258"/>
      <c r="C81" s="258"/>
      <c r="D81" s="258"/>
      <c r="E81" s="258"/>
      <c r="F81" s="258"/>
      <c r="G81" s="258"/>
      <c r="H81" s="258"/>
      <c r="I81" s="259"/>
      <c r="J81" s="259"/>
      <c r="K81" s="259"/>
    </row>
    <row r="82" spans="1:11" s="385" customFormat="1" hidden="1">
      <c r="A82" s="443" t="s">
        <v>339</v>
      </c>
      <c r="B82" s="465"/>
      <c r="C82" s="466" t="s">
        <v>126</v>
      </c>
      <c r="D82" s="467"/>
      <c r="E82" s="467"/>
      <c r="F82" s="467"/>
      <c r="G82" s="467"/>
      <c r="H82" s="468"/>
      <c r="I82" s="259"/>
      <c r="J82" s="259"/>
      <c r="K82" s="259"/>
    </row>
    <row r="83" spans="1:11" s="385" customFormat="1" hidden="1">
      <c r="A83" s="448"/>
      <c r="B83" s="449"/>
      <c r="C83" s="450">
        <v>-65</v>
      </c>
      <c r="D83" s="435">
        <v>-40</v>
      </c>
      <c r="E83" s="435">
        <v>-25</v>
      </c>
      <c r="F83" s="435">
        <v>-10</v>
      </c>
      <c r="G83" s="435">
        <v>5</v>
      </c>
      <c r="H83" s="451">
        <v>10</v>
      </c>
      <c r="I83" s="259"/>
      <c r="J83" s="259"/>
      <c r="K83" s="259"/>
    </row>
    <row r="84" spans="1:11" s="385" customFormat="1" hidden="1">
      <c r="A84" s="452" t="s">
        <v>315</v>
      </c>
      <c r="B84" s="453">
        <v>-65</v>
      </c>
      <c r="C84" s="454">
        <v>77</v>
      </c>
      <c r="D84" s="420">
        <v>77</v>
      </c>
      <c r="E84" s="420">
        <v>79</v>
      </c>
      <c r="F84" s="420">
        <v>82</v>
      </c>
      <c r="G84" s="420">
        <v>84</v>
      </c>
      <c r="H84" s="455">
        <v>84</v>
      </c>
      <c r="I84" s="259"/>
      <c r="J84" s="259"/>
      <c r="K84" s="259"/>
    </row>
    <row r="85" spans="1:11" s="385" customFormat="1" hidden="1">
      <c r="A85" s="456"/>
      <c r="B85" s="457">
        <v>20</v>
      </c>
      <c r="C85" s="458">
        <v>77</v>
      </c>
      <c r="D85" s="426">
        <v>77</v>
      </c>
      <c r="E85" s="426">
        <v>79</v>
      </c>
      <c r="F85" s="426">
        <v>82</v>
      </c>
      <c r="G85" s="426">
        <v>84</v>
      </c>
      <c r="H85" s="459">
        <v>84</v>
      </c>
      <c r="I85" s="259"/>
      <c r="J85" s="259"/>
      <c r="K85" s="259"/>
    </row>
    <row r="86" spans="1:11" s="385" customFormat="1" hidden="1">
      <c r="A86" s="456"/>
      <c r="B86" s="457">
        <v>32</v>
      </c>
      <c r="C86" s="458">
        <v>100</v>
      </c>
      <c r="D86" s="426">
        <v>100</v>
      </c>
      <c r="E86" s="426">
        <v>100</v>
      </c>
      <c r="F86" s="426">
        <v>100</v>
      </c>
      <c r="G86" s="426">
        <v>100</v>
      </c>
      <c r="H86" s="459">
        <v>100</v>
      </c>
      <c r="I86" s="259"/>
      <c r="J86" s="259"/>
      <c r="K86" s="259"/>
    </row>
    <row r="87" spans="1:11" s="385" customFormat="1" hidden="1">
      <c r="A87" s="456"/>
      <c r="B87" s="457">
        <v>35</v>
      </c>
      <c r="C87" s="458">
        <v>108</v>
      </c>
      <c r="D87" s="426">
        <v>108</v>
      </c>
      <c r="E87" s="426">
        <v>108</v>
      </c>
      <c r="F87" s="426">
        <v>106</v>
      </c>
      <c r="G87" s="426">
        <v>103</v>
      </c>
      <c r="H87" s="459">
        <v>103</v>
      </c>
      <c r="I87" s="259"/>
      <c r="J87" s="259"/>
      <c r="K87" s="259"/>
    </row>
    <row r="88" spans="1:11" s="385" customFormat="1" ht="15" hidden="1" thickBot="1">
      <c r="A88" s="460"/>
      <c r="B88" s="461">
        <v>40</v>
      </c>
      <c r="C88" s="462">
        <v>121</v>
      </c>
      <c r="D88" s="463">
        <v>121</v>
      </c>
      <c r="E88" s="463">
        <v>121</v>
      </c>
      <c r="F88" s="463">
        <v>117</v>
      </c>
      <c r="G88" s="463">
        <v>109</v>
      </c>
      <c r="H88" s="464">
        <v>109</v>
      </c>
      <c r="I88" s="259"/>
      <c r="J88" s="259"/>
      <c r="K88" s="259"/>
    </row>
    <row r="89" spans="1:11" s="385" customFormat="1" hidden="1">
      <c r="A89" s="259"/>
      <c r="B89" s="259"/>
      <c r="C89" s="259"/>
      <c r="D89" s="259"/>
      <c r="E89" s="259"/>
      <c r="F89" s="259"/>
      <c r="G89" s="259"/>
      <c r="H89" s="259"/>
      <c r="I89" s="259"/>
      <c r="J89" s="259"/>
      <c r="K89" s="259"/>
    </row>
    <row r="90" spans="1:11" s="385" customFormat="1" hidden="1">
      <c r="A90" s="259"/>
      <c r="B90" s="259"/>
      <c r="C90" s="259"/>
      <c r="D90" s="259"/>
      <c r="E90" s="259"/>
      <c r="F90" s="259"/>
      <c r="G90" s="259"/>
      <c r="H90" s="259"/>
      <c r="I90" s="259"/>
      <c r="J90" s="259"/>
      <c r="K90" s="259"/>
    </row>
    <row r="91" spans="1:11" s="385" customFormat="1" hidden="1">
      <c r="A91" s="259"/>
      <c r="B91" s="259"/>
      <c r="C91" s="259" t="s">
        <v>332</v>
      </c>
      <c r="D91" s="259"/>
      <c r="E91" s="259"/>
      <c r="F91" s="259"/>
      <c r="G91" s="259"/>
      <c r="H91" s="259"/>
      <c r="I91" s="259"/>
      <c r="J91" s="259"/>
      <c r="K91" s="259"/>
    </row>
    <row r="92" spans="1:11" s="385" customFormat="1" hidden="1">
      <c r="A92" s="387" t="s">
        <v>333</v>
      </c>
      <c r="B92" s="387"/>
      <c r="C92" s="259" t="s">
        <v>340</v>
      </c>
      <c r="D92" s="387"/>
      <c r="E92" s="387"/>
      <c r="F92" s="387"/>
      <c r="G92" s="387"/>
      <c r="H92" s="387"/>
      <c r="I92" s="259"/>
      <c r="J92" s="259"/>
      <c r="K92" s="259"/>
    </row>
    <row r="93" spans="1:11" s="385" customFormat="1" hidden="1">
      <c r="A93" s="443" t="s">
        <v>335</v>
      </c>
      <c r="B93" s="444"/>
      <c r="C93" s="445" t="s">
        <v>126</v>
      </c>
      <c r="D93" s="446"/>
      <c r="E93" s="446"/>
      <c r="F93" s="446"/>
      <c r="G93" s="446"/>
      <c r="H93" s="447"/>
      <c r="I93" s="259"/>
      <c r="J93" s="259"/>
      <c r="K93" s="259"/>
    </row>
    <row r="94" spans="1:11" s="385" customFormat="1" hidden="1">
      <c r="A94" s="448"/>
      <c r="B94" s="449"/>
      <c r="C94" s="450">
        <v>-50</v>
      </c>
      <c r="D94" s="435">
        <v>-45</v>
      </c>
      <c r="E94" s="435">
        <v>-40</v>
      </c>
      <c r="F94" s="435">
        <v>-35</v>
      </c>
      <c r="G94" s="435">
        <v>-30</v>
      </c>
      <c r="H94" s="451"/>
      <c r="I94" s="259"/>
      <c r="J94" s="259"/>
      <c r="K94" s="259"/>
    </row>
    <row r="95" spans="1:11" s="385" customFormat="1" hidden="1">
      <c r="A95" s="452" t="s">
        <v>315</v>
      </c>
      <c r="B95" s="453">
        <v>-65</v>
      </c>
      <c r="C95" s="454">
        <v>106</v>
      </c>
      <c r="D95" s="420">
        <v>100</v>
      </c>
      <c r="E95" s="420">
        <v>101</v>
      </c>
      <c r="F95" s="420">
        <v>105</v>
      </c>
      <c r="G95" s="420">
        <v>112</v>
      </c>
      <c r="H95" s="455"/>
      <c r="I95" s="259" t="s">
        <v>336</v>
      </c>
      <c r="J95" s="259"/>
      <c r="K95" s="259"/>
    </row>
    <row r="96" spans="1:11" s="385" customFormat="1" hidden="1">
      <c r="A96" s="456"/>
      <c r="B96" s="457">
        <v>25</v>
      </c>
      <c r="C96" s="458">
        <v>106</v>
      </c>
      <c r="D96" s="458">
        <v>100</v>
      </c>
      <c r="E96" s="458">
        <v>101</v>
      </c>
      <c r="F96" s="458">
        <v>105</v>
      </c>
      <c r="G96" s="458">
        <v>112</v>
      </c>
      <c r="H96" s="459"/>
      <c r="I96" s="259" t="s">
        <v>341</v>
      </c>
      <c r="J96" s="259"/>
      <c r="K96" s="259"/>
    </row>
    <row r="97" spans="1:11" s="385" customFormat="1" hidden="1">
      <c r="A97" s="456"/>
      <c r="B97" s="457">
        <v>32</v>
      </c>
      <c r="C97" s="458">
        <v>100</v>
      </c>
      <c r="D97" s="426">
        <v>100</v>
      </c>
      <c r="E97" s="426">
        <v>100</v>
      </c>
      <c r="F97" s="426">
        <v>100</v>
      </c>
      <c r="G97" s="426">
        <v>100</v>
      </c>
      <c r="H97" s="459"/>
      <c r="I97" s="259" t="s">
        <v>342</v>
      </c>
      <c r="J97" s="259"/>
      <c r="K97" s="259"/>
    </row>
    <row r="98" spans="1:11" s="385" customFormat="1" hidden="1">
      <c r="A98" s="456"/>
      <c r="B98" s="457">
        <v>35</v>
      </c>
      <c r="C98" s="469">
        <v>95</v>
      </c>
      <c r="D98" s="426">
        <v>95</v>
      </c>
      <c r="E98" s="426">
        <v>95</v>
      </c>
      <c r="F98" s="426">
        <v>95</v>
      </c>
      <c r="G98" s="426">
        <v>94</v>
      </c>
      <c r="H98" s="459"/>
      <c r="I98" s="259"/>
      <c r="J98" s="259"/>
      <c r="K98" s="259"/>
    </row>
    <row r="99" spans="1:11" s="385" customFormat="1" ht="15" hidden="1" thickBot="1">
      <c r="A99" s="460"/>
      <c r="B99" s="461"/>
      <c r="C99" s="462"/>
      <c r="D99" s="463"/>
      <c r="E99" s="463"/>
      <c r="F99" s="463"/>
      <c r="G99" s="463"/>
      <c r="H99" s="464"/>
      <c r="I99" s="259"/>
      <c r="J99" s="259"/>
      <c r="K99" s="259"/>
    </row>
    <row r="100" spans="1:11" s="385" customFormat="1" hidden="1">
      <c r="A100" s="259"/>
      <c r="B100" s="258"/>
      <c r="C100" s="258"/>
      <c r="D100" s="258"/>
      <c r="E100" s="258"/>
      <c r="F100" s="258"/>
      <c r="G100" s="258"/>
      <c r="H100" s="258"/>
      <c r="I100" s="259"/>
      <c r="J100" s="259"/>
      <c r="K100" s="259"/>
    </row>
    <row r="101" spans="1:11" s="385" customFormat="1" hidden="1">
      <c r="A101" s="443" t="s">
        <v>339</v>
      </c>
      <c r="B101" s="465"/>
      <c r="C101" s="466" t="s">
        <v>126</v>
      </c>
      <c r="D101" s="467"/>
      <c r="E101" s="467"/>
      <c r="F101" s="467"/>
      <c r="G101" s="467"/>
      <c r="H101" s="468"/>
      <c r="I101" s="259"/>
      <c r="J101" s="259"/>
      <c r="K101" s="259"/>
    </row>
    <row r="102" spans="1:11" s="385" customFormat="1" hidden="1">
      <c r="A102" s="448"/>
      <c r="B102" s="449"/>
      <c r="C102" s="450">
        <v>-50</v>
      </c>
      <c r="D102" s="435">
        <v>-45</v>
      </c>
      <c r="E102" s="435">
        <v>-40</v>
      </c>
      <c r="F102" s="435">
        <v>-35</v>
      </c>
      <c r="G102" s="435">
        <v>-30</v>
      </c>
      <c r="H102" s="451"/>
      <c r="I102" s="259"/>
      <c r="J102" s="259"/>
      <c r="K102" s="259"/>
    </row>
    <row r="103" spans="1:11" s="385" customFormat="1" hidden="1">
      <c r="A103" s="452" t="s">
        <v>315</v>
      </c>
      <c r="B103" s="453">
        <v>-65</v>
      </c>
      <c r="C103" s="454">
        <v>88</v>
      </c>
      <c r="D103" s="420">
        <v>87</v>
      </c>
      <c r="E103" s="420">
        <v>87</v>
      </c>
      <c r="F103" s="420">
        <v>95</v>
      </c>
      <c r="G103" s="420">
        <v>105</v>
      </c>
      <c r="H103" s="455"/>
      <c r="I103" s="259"/>
      <c r="J103" s="259"/>
      <c r="K103" s="259"/>
    </row>
    <row r="104" spans="1:11" s="385" customFormat="1" hidden="1">
      <c r="A104" s="456"/>
      <c r="B104" s="457">
        <v>25</v>
      </c>
      <c r="C104" s="458">
        <v>88</v>
      </c>
      <c r="D104" s="426">
        <v>87</v>
      </c>
      <c r="E104" s="426">
        <v>87</v>
      </c>
      <c r="F104" s="426">
        <v>95</v>
      </c>
      <c r="G104" s="426">
        <v>105</v>
      </c>
      <c r="H104" s="459"/>
      <c r="I104" s="259"/>
      <c r="J104" s="259"/>
      <c r="K104" s="259"/>
    </row>
    <row r="105" spans="1:11" s="385" customFormat="1" hidden="1">
      <c r="A105" s="456"/>
      <c r="B105" s="457">
        <v>32</v>
      </c>
      <c r="C105" s="458">
        <v>100</v>
      </c>
      <c r="D105" s="426">
        <v>100</v>
      </c>
      <c r="E105" s="426">
        <v>100</v>
      </c>
      <c r="F105" s="426">
        <v>100</v>
      </c>
      <c r="G105" s="426">
        <v>100</v>
      </c>
      <c r="H105" s="459"/>
      <c r="I105" s="259"/>
      <c r="J105" s="259"/>
      <c r="K105" s="259"/>
    </row>
    <row r="106" spans="1:11" s="385" customFormat="1" hidden="1">
      <c r="A106" s="456"/>
      <c r="B106" s="457">
        <v>35</v>
      </c>
      <c r="C106" s="458">
        <v>108</v>
      </c>
      <c r="D106" s="426">
        <v>106</v>
      </c>
      <c r="E106" s="426">
        <v>105</v>
      </c>
      <c r="F106" s="426">
        <v>105</v>
      </c>
      <c r="G106" s="426">
        <v>105</v>
      </c>
      <c r="H106" s="459"/>
      <c r="I106" s="259"/>
      <c r="J106" s="259"/>
      <c r="K106" s="259"/>
    </row>
    <row r="107" spans="1:11" s="385" customFormat="1" ht="15" hidden="1" thickBot="1">
      <c r="A107" s="460"/>
      <c r="B107" s="461"/>
      <c r="C107" s="462"/>
      <c r="D107" s="463"/>
      <c r="E107" s="463"/>
      <c r="F107" s="463"/>
      <c r="G107" s="463"/>
      <c r="H107" s="464"/>
      <c r="I107" s="259"/>
      <c r="J107" s="259"/>
      <c r="K107" s="259"/>
    </row>
    <row r="108" spans="1:11" s="385" customFormat="1" hidden="1">
      <c r="A108" s="259"/>
      <c r="B108" s="259"/>
      <c r="C108" s="259"/>
      <c r="D108" s="259"/>
      <c r="E108" s="259"/>
      <c r="F108" s="259"/>
      <c r="G108" s="259"/>
      <c r="H108" s="259"/>
      <c r="I108" s="259"/>
      <c r="J108" s="259"/>
      <c r="K108" s="259"/>
    </row>
    <row r="109" spans="1:11" s="385" customFormat="1" hidden="1">
      <c r="A109" s="259"/>
      <c r="B109" s="259"/>
      <c r="C109" s="259"/>
      <c r="D109" s="259"/>
      <c r="E109" s="259"/>
      <c r="F109" s="259"/>
      <c r="G109" s="259"/>
      <c r="H109" s="259"/>
      <c r="I109" s="259"/>
      <c r="J109" s="259"/>
      <c r="K109" s="259"/>
    </row>
    <row r="110" spans="1:11" s="385" customFormat="1" hidden="1">
      <c r="A110" s="259"/>
      <c r="B110" s="259"/>
      <c r="C110" s="259"/>
      <c r="D110" s="259"/>
      <c r="E110" s="259"/>
      <c r="F110" s="259"/>
      <c r="G110" s="259"/>
      <c r="H110" s="259"/>
      <c r="I110" s="259"/>
      <c r="J110" s="259"/>
      <c r="K110" s="259"/>
    </row>
    <row r="111" spans="1:11" s="385" customFormat="1" hidden="1">
      <c r="A111" s="258"/>
      <c r="B111" s="258"/>
      <c r="C111" s="258"/>
      <c r="D111" s="258"/>
      <c r="E111" s="258"/>
      <c r="F111" s="258"/>
      <c r="G111" s="259"/>
      <c r="H111" s="259"/>
      <c r="I111" s="259"/>
      <c r="J111" s="259"/>
      <c r="K111" s="259"/>
    </row>
    <row r="112" spans="1:11" s="385" customFormat="1" hidden="1">
      <c r="A112" s="387" t="s">
        <v>343</v>
      </c>
      <c r="B112" s="387"/>
      <c r="C112" s="259"/>
      <c r="D112" s="259"/>
      <c r="E112" s="259"/>
      <c r="F112" s="259"/>
      <c r="G112" s="259"/>
      <c r="H112" s="259"/>
      <c r="I112" s="259"/>
      <c r="J112" s="259"/>
      <c r="K112" s="259"/>
    </row>
    <row r="113" spans="1:11" s="385" customFormat="1" hidden="1">
      <c r="A113" s="470" t="s">
        <v>335</v>
      </c>
      <c r="B113" s="471"/>
      <c r="C113" s="472" t="s">
        <v>126</v>
      </c>
      <c r="D113" s="473"/>
      <c r="E113" s="473"/>
      <c r="F113" s="473"/>
      <c r="G113" s="473"/>
      <c r="H113" s="474"/>
      <c r="I113" s="259"/>
      <c r="J113" s="259"/>
      <c r="K113" s="259"/>
    </row>
    <row r="114" spans="1:11" s="385" customFormat="1" hidden="1">
      <c r="A114" s="475" t="s">
        <v>344</v>
      </c>
      <c r="B114" s="437" t="s">
        <v>345</v>
      </c>
      <c r="C114" s="476">
        <v>-65</v>
      </c>
      <c r="D114" s="477">
        <v>-40</v>
      </c>
      <c r="E114" s="477">
        <v>-30</v>
      </c>
      <c r="F114" s="477">
        <v>-10</v>
      </c>
      <c r="G114" s="477">
        <v>0</v>
      </c>
      <c r="H114" s="478">
        <v>10</v>
      </c>
      <c r="I114" s="259"/>
      <c r="J114" s="259"/>
      <c r="K114" s="259"/>
    </row>
    <row r="115" spans="1:11" s="385" customFormat="1" hidden="1">
      <c r="A115" s="479">
        <v>-65</v>
      </c>
      <c r="B115" s="480">
        <v>-65</v>
      </c>
      <c r="C115" s="481">
        <v>107</v>
      </c>
      <c r="D115" s="482">
        <v>104</v>
      </c>
      <c r="E115" s="482">
        <v>104</v>
      </c>
      <c r="F115" s="482">
        <v>103</v>
      </c>
      <c r="G115" s="482">
        <v>103</v>
      </c>
      <c r="H115" s="483">
        <v>103</v>
      </c>
      <c r="I115" s="259"/>
      <c r="J115" s="259"/>
      <c r="K115" s="259"/>
    </row>
    <row r="116" spans="1:11" s="385" customFormat="1" hidden="1">
      <c r="A116" s="484">
        <v>30</v>
      </c>
      <c r="B116" s="428">
        <v>22</v>
      </c>
      <c r="C116" s="481">
        <v>107</v>
      </c>
      <c r="D116" s="482">
        <v>104</v>
      </c>
      <c r="E116" s="482">
        <v>104</v>
      </c>
      <c r="F116" s="482">
        <v>103</v>
      </c>
      <c r="G116" s="482">
        <v>103</v>
      </c>
      <c r="H116" s="483">
        <v>103</v>
      </c>
      <c r="I116" s="259" t="s">
        <v>336</v>
      </c>
      <c r="J116" s="259"/>
      <c r="K116" s="259"/>
    </row>
    <row r="117" spans="1:11" s="385" customFormat="1" hidden="1">
      <c r="A117" s="484">
        <v>35</v>
      </c>
      <c r="B117" s="428">
        <v>27</v>
      </c>
      <c r="C117" s="485">
        <v>107</v>
      </c>
      <c r="D117" s="482">
        <v>104</v>
      </c>
      <c r="E117" s="482">
        <v>104</v>
      </c>
      <c r="F117" s="482">
        <v>103</v>
      </c>
      <c r="G117" s="482">
        <v>103</v>
      </c>
      <c r="H117" s="483">
        <v>103</v>
      </c>
      <c r="I117" s="259" t="s">
        <v>346</v>
      </c>
      <c r="J117" s="259"/>
      <c r="K117" s="259"/>
    </row>
    <row r="118" spans="1:11" s="385" customFormat="1" hidden="1">
      <c r="A118" s="484">
        <v>40</v>
      </c>
      <c r="B118" s="428">
        <v>32</v>
      </c>
      <c r="C118" s="481">
        <v>100</v>
      </c>
      <c r="D118" s="482">
        <v>100</v>
      </c>
      <c r="E118" s="482">
        <v>100</v>
      </c>
      <c r="F118" s="482">
        <v>100</v>
      </c>
      <c r="G118" s="482">
        <v>100</v>
      </c>
      <c r="H118" s="483">
        <v>100</v>
      </c>
      <c r="I118" s="259" t="s">
        <v>347</v>
      </c>
      <c r="J118" s="259"/>
      <c r="K118" s="259"/>
    </row>
    <row r="119" spans="1:11" s="385" customFormat="1" ht="15" hidden="1" thickBot="1">
      <c r="A119" s="486">
        <v>45</v>
      </c>
      <c r="B119" s="487">
        <v>37</v>
      </c>
      <c r="C119" s="488">
        <v>100</v>
      </c>
      <c r="D119" s="489">
        <v>100</v>
      </c>
      <c r="E119" s="489">
        <v>100</v>
      </c>
      <c r="F119" s="489">
        <v>100</v>
      </c>
      <c r="G119" s="489">
        <v>100</v>
      </c>
      <c r="H119" s="490">
        <v>100</v>
      </c>
      <c r="I119" s="259" t="s">
        <v>348</v>
      </c>
      <c r="J119" s="259"/>
      <c r="K119" s="259"/>
    </row>
    <row r="120" spans="1:11" s="385" customFormat="1" hidden="1">
      <c r="A120" s="259"/>
      <c r="B120" s="258"/>
      <c r="C120" s="258"/>
      <c r="D120" s="258"/>
      <c r="E120" s="258"/>
      <c r="F120" s="258"/>
      <c r="G120" s="258"/>
      <c r="H120" s="258"/>
      <c r="I120" s="259"/>
      <c r="J120" s="259"/>
      <c r="K120" s="259"/>
    </row>
    <row r="121" spans="1:11" s="385" customFormat="1" hidden="1">
      <c r="A121" s="470" t="s">
        <v>339</v>
      </c>
      <c r="B121" s="491"/>
      <c r="C121" s="492" t="s">
        <v>126</v>
      </c>
      <c r="D121" s="493"/>
      <c r="E121" s="493"/>
      <c r="F121" s="493"/>
      <c r="G121" s="493"/>
      <c r="H121" s="494"/>
      <c r="I121" s="259"/>
      <c r="J121" s="259"/>
      <c r="K121" s="259"/>
    </row>
    <row r="122" spans="1:11" s="385" customFormat="1" hidden="1">
      <c r="A122" s="475" t="s">
        <v>344</v>
      </c>
      <c r="B122" s="437" t="s">
        <v>345</v>
      </c>
      <c r="C122" s="476">
        <v>-65</v>
      </c>
      <c r="D122" s="477">
        <v>-40</v>
      </c>
      <c r="E122" s="477">
        <v>-30</v>
      </c>
      <c r="F122" s="477">
        <v>-10</v>
      </c>
      <c r="G122" s="477">
        <v>0</v>
      </c>
      <c r="H122" s="478">
        <v>10</v>
      </c>
      <c r="I122" s="259"/>
      <c r="J122" s="259"/>
      <c r="K122" s="259"/>
    </row>
    <row r="123" spans="1:11" s="385" customFormat="1" hidden="1">
      <c r="A123" s="495">
        <v>-65</v>
      </c>
      <c r="B123" s="496">
        <v>-65</v>
      </c>
      <c r="C123" s="485">
        <v>91</v>
      </c>
      <c r="D123" s="497">
        <v>93</v>
      </c>
      <c r="E123" s="497">
        <v>93</v>
      </c>
      <c r="F123" s="497">
        <v>95</v>
      </c>
      <c r="G123" s="497">
        <v>95</v>
      </c>
      <c r="H123" s="498">
        <v>95</v>
      </c>
      <c r="I123" s="259"/>
      <c r="J123" s="259"/>
      <c r="K123" s="259"/>
    </row>
    <row r="124" spans="1:11" s="385" customFormat="1" hidden="1">
      <c r="A124" s="484">
        <v>30</v>
      </c>
      <c r="B124" s="428">
        <v>22</v>
      </c>
      <c r="C124" s="485">
        <v>91</v>
      </c>
      <c r="D124" s="497">
        <v>93</v>
      </c>
      <c r="E124" s="497">
        <v>93</v>
      </c>
      <c r="F124" s="497">
        <v>95</v>
      </c>
      <c r="G124" s="497">
        <v>95</v>
      </c>
      <c r="H124" s="498">
        <v>95</v>
      </c>
      <c r="I124" s="259"/>
      <c r="J124" s="259"/>
      <c r="K124" s="259"/>
    </row>
    <row r="125" spans="1:11" s="385" customFormat="1" hidden="1">
      <c r="A125" s="484">
        <v>35</v>
      </c>
      <c r="B125" s="428">
        <v>27</v>
      </c>
      <c r="C125" s="485">
        <v>91</v>
      </c>
      <c r="D125" s="497">
        <v>93</v>
      </c>
      <c r="E125" s="497">
        <v>93</v>
      </c>
      <c r="F125" s="497">
        <v>95</v>
      </c>
      <c r="G125" s="497">
        <v>95</v>
      </c>
      <c r="H125" s="498">
        <v>95</v>
      </c>
      <c r="I125" s="259"/>
      <c r="J125" s="259"/>
      <c r="K125" s="259"/>
    </row>
    <row r="126" spans="1:11" s="385" customFormat="1" hidden="1">
      <c r="A126" s="484">
        <v>40</v>
      </c>
      <c r="B126" s="428">
        <v>32</v>
      </c>
      <c r="C126" s="485">
        <v>100</v>
      </c>
      <c r="D126" s="497">
        <v>100</v>
      </c>
      <c r="E126" s="497">
        <v>100</v>
      </c>
      <c r="F126" s="497">
        <v>100</v>
      </c>
      <c r="G126" s="497">
        <v>100</v>
      </c>
      <c r="H126" s="498">
        <v>100</v>
      </c>
      <c r="I126" s="259"/>
      <c r="J126" s="259"/>
      <c r="K126" s="259"/>
    </row>
    <row r="127" spans="1:11" s="385" customFormat="1" ht="15" hidden="1" thickBot="1">
      <c r="A127" s="486">
        <v>45</v>
      </c>
      <c r="B127" s="487">
        <v>37</v>
      </c>
      <c r="C127" s="488">
        <v>100</v>
      </c>
      <c r="D127" s="489">
        <v>100</v>
      </c>
      <c r="E127" s="489">
        <v>100</v>
      </c>
      <c r="F127" s="489">
        <v>100</v>
      </c>
      <c r="G127" s="489">
        <v>100</v>
      </c>
      <c r="H127" s="490">
        <v>100</v>
      </c>
      <c r="I127" s="259"/>
      <c r="J127" s="259"/>
      <c r="K127" s="259"/>
    </row>
    <row r="128" spans="1:11" s="385" customFormat="1" hidden="1">
      <c r="A128" s="259"/>
      <c r="B128" s="259"/>
      <c r="C128" s="259"/>
      <c r="D128" s="259"/>
      <c r="E128" s="259"/>
      <c r="F128" s="259"/>
      <c r="G128" s="259"/>
      <c r="H128" s="259"/>
      <c r="I128" s="259"/>
      <c r="J128" s="259"/>
      <c r="K128" s="259"/>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sheetData>
  <sheetProtection algorithmName="SHA-512" hashValue="YwkQlv1wheES6J4KpkaPI44RQ0lEtdE8elBs/Y1YZnFgXB/NQRw/KRGMEVogZe74X1yMYP2PWOIcGNpc5VCCDw==" saltValue="ZEV3bGnS3sYLPOQHX5fr1A==" spinCount="100000" sheet="1" selectLockedCells="1"/>
  <mergeCells count="1">
    <mergeCell ref="C51:E53"/>
  </mergeCells>
  <phoneticPr fontId="3"/>
  <dataValidations count="1">
    <dataValidation type="list" allowBlank="1" showInputMessage="1" showErrorMessage="1" sqref="C8" xr:uid="{7D865ABF-50D4-458C-8C77-476CAB169C9D}">
      <formula1>$B$42:$B$45</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54"/>
  <sheetViews>
    <sheetView zoomScaleNormal="100" zoomScaleSheetLayoutView="100" workbookViewId="0"/>
  </sheetViews>
  <sheetFormatPr defaultColWidth="9" defaultRowHeight="13.5"/>
  <cols>
    <col min="1" max="1" width="5.125" style="309" customWidth="1"/>
    <col min="2" max="2" width="89.75" style="309" customWidth="1"/>
    <col min="3" max="16384" width="9" style="1"/>
  </cols>
  <sheetData>
    <row r="1" spans="1:2" ht="36.75" customHeight="1">
      <c r="A1" s="304" t="s">
        <v>59</v>
      </c>
    </row>
    <row r="2" spans="1:2" ht="22.5" customHeight="1">
      <c r="A2" s="607" t="s">
        <v>399</v>
      </c>
      <c r="B2" s="607"/>
    </row>
    <row r="3" spans="1:2" ht="7.5" customHeight="1" thickBot="1">
      <c r="A3" s="310"/>
    </row>
    <row r="4" spans="1:2" ht="27" customHeight="1" thickBot="1">
      <c r="A4" s="673" t="s">
        <v>89</v>
      </c>
      <c r="B4" s="674"/>
    </row>
    <row r="5" spans="1:2" ht="29.25" customHeight="1">
      <c r="A5" s="669" t="s">
        <v>400</v>
      </c>
      <c r="B5" s="670"/>
    </row>
    <row r="6" spans="1:2" ht="252" customHeight="1" thickBot="1">
      <c r="A6" s="683" t="s">
        <v>435</v>
      </c>
      <c r="B6" s="684"/>
    </row>
    <row r="7" spans="1:2" ht="27" customHeight="1" thickBot="1">
      <c r="A7" s="673" t="s">
        <v>254</v>
      </c>
      <c r="B7" s="674"/>
    </row>
    <row r="8" spans="1:2" ht="31.5" customHeight="1">
      <c r="A8" s="669" t="s">
        <v>350</v>
      </c>
      <c r="B8" s="670"/>
    </row>
    <row r="9" spans="1:2" ht="31.5" customHeight="1">
      <c r="A9" s="317" t="s">
        <v>353</v>
      </c>
      <c r="B9" s="312" t="s">
        <v>352</v>
      </c>
    </row>
    <row r="10" spans="1:2" ht="18.75" customHeight="1">
      <c r="A10" s="317" t="s">
        <v>353</v>
      </c>
      <c r="B10" s="313" t="s">
        <v>355</v>
      </c>
    </row>
    <row r="11" spans="1:2" ht="28.5" customHeight="1">
      <c r="A11" s="317" t="s">
        <v>354</v>
      </c>
      <c r="B11" s="315" t="s">
        <v>356</v>
      </c>
    </row>
    <row r="12" spans="1:2" ht="103.5" customHeight="1" thickBot="1">
      <c r="A12" s="683" t="s">
        <v>351</v>
      </c>
      <c r="B12" s="684"/>
    </row>
    <row r="13" spans="1:2" ht="27" customHeight="1" thickBot="1">
      <c r="A13" s="673" t="s">
        <v>256</v>
      </c>
      <c r="B13" s="674"/>
    </row>
    <row r="14" spans="1:2" s="308" customFormat="1" ht="27" customHeight="1">
      <c r="A14" s="675" t="s">
        <v>357</v>
      </c>
      <c r="B14" s="676"/>
    </row>
    <row r="15" spans="1:2" s="308" customFormat="1" ht="18.75" customHeight="1">
      <c r="A15" s="317" t="s">
        <v>354</v>
      </c>
      <c r="B15" s="313" t="s">
        <v>358</v>
      </c>
    </row>
    <row r="16" spans="1:2" s="308" customFormat="1" ht="18.75" customHeight="1">
      <c r="A16" s="317" t="s">
        <v>354</v>
      </c>
      <c r="B16" s="313" t="s">
        <v>359</v>
      </c>
    </row>
    <row r="17" spans="1:2" s="308" customFormat="1" ht="18.75" customHeight="1">
      <c r="A17" s="317" t="s">
        <v>354</v>
      </c>
      <c r="B17" s="313" t="s">
        <v>360</v>
      </c>
    </row>
    <row r="18" spans="1:2" s="308" customFormat="1" ht="82.5" customHeight="1">
      <c r="A18" s="669" t="s">
        <v>376</v>
      </c>
      <c r="B18" s="677"/>
    </row>
    <row r="19" spans="1:2" s="308" customFormat="1" ht="18.75" customHeight="1">
      <c r="A19" s="678" t="s">
        <v>468</v>
      </c>
      <c r="B19" s="677"/>
    </row>
    <row r="20" spans="1:2" s="308" customFormat="1" ht="18.75" customHeight="1">
      <c r="A20" s="317" t="s">
        <v>354</v>
      </c>
      <c r="B20" s="313" t="s">
        <v>361</v>
      </c>
    </row>
    <row r="21" spans="1:2" ht="18.75" customHeight="1" thickBot="1">
      <c r="A21" s="318" t="s">
        <v>354</v>
      </c>
      <c r="B21" s="316" t="s">
        <v>362</v>
      </c>
    </row>
    <row r="22" spans="1:2" ht="35.25" customHeight="1" thickBot="1">
      <c r="A22" s="679" t="s">
        <v>255</v>
      </c>
      <c r="B22" s="680"/>
    </row>
    <row r="23" spans="1:2" ht="59.25" customHeight="1">
      <c r="A23" s="669" t="s">
        <v>375</v>
      </c>
      <c r="B23" s="670"/>
    </row>
    <row r="24" spans="1:2" ht="16.5" customHeight="1">
      <c r="A24" s="669" t="s">
        <v>374</v>
      </c>
      <c r="B24" s="670"/>
    </row>
    <row r="25" spans="1:2" ht="22.5" customHeight="1">
      <c r="A25" s="317" t="s">
        <v>354</v>
      </c>
      <c r="B25" s="311" t="s">
        <v>363</v>
      </c>
    </row>
    <row r="26" spans="1:2" ht="20.25" customHeight="1">
      <c r="A26" s="681" t="s">
        <v>364</v>
      </c>
      <c r="B26" s="682"/>
    </row>
    <row r="27" spans="1:2" ht="18" customHeight="1">
      <c r="A27" s="317" t="s">
        <v>354</v>
      </c>
      <c r="B27" s="311" t="s">
        <v>365</v>
      </c>
    </row>
    <row r="28" spans="1:2" ht="24" customHeight="1">
      <c r="A28" s="669" t="s">
        <v>373</v>
      </c>
      <c r="B28" s="670"/>
    </row>
    <row r="29" spans="1:2" ht="40.5" customHeight="1">
      <c r="A29" s="671" t="s">
        <v>366</v>
      </c>
      <c r="B29" s="672"/>
    </row>
    <row r="30" spans="1:2" ht="18" customHeight="1">
      <c r="A30" s="669" t="s">
        <v>367</v>
      </c>
      <c r="B30" s="670"/>
    </row>
    <row r="31" spans="1:2" ht="18" customHeight="1">
      <c r="A31" s="317" t="s">
        <v>354</v>
      </c>
      <c r="B31" s="314" t="s">
        <v>368</v>
      </c>
    </row>
    <row r="32" spans="1:2" ht="18" customHeight="1">
      <c r="A32" s="317" t="s">
        <v>354</v>
      </c>
      <c r="B32" s="314" t="s">
        <v>369</v>
      </c>
    </row>
    <row r="33" spans="1:2" ht="51" customHeight="1">
      <c r="A33" s="669" t="s">
        <v>439</v>
      </c>
      <c r="B33" s="670"/>
    </row>
    <row r="34" spans="1:2" ht="18" customHeight="1">
      <c r="A34" s="317" t="s">
        <v>354</v>
      </c>
      <c r="B34" s="311" t="s">
        <v>440</v>
      </c>
    </row>
    <row r="35" spans="1:2" ht="18" customHeight="1">
      <c r="A35" s="317" t="s">
        <v>354</v>
      </c>
      <c r="B35" s="311" t="s">
        <v>441</v>
      </c>
    </row>
    <row r="36" spans="1:2" ht="39.75" customHeight="1">
      <c r="A36" s="669" t="s">
        <v>438</v>
      </c>
      <c r="B36" s="670"/>
    </row>
    <row r="37" spans="1:2" ht="18" customHeight="1">
      <c r="A37" s="317" t="s">
        <v>354</v>
      </c>
      <c r="B37" s="311" t="s">
        <v>442</v>
      </c>
    </row>
    <row r="38" spans="1:2" ht="18" customHeight="1">
      <c r="A38" s="317" t="s">
        <v>354</v>
      </c>
      <c r="B38" s="311" t="s">
        <v>443</v>
      </c>
    </row>
    <row r="39" spans="1:2" ht="18" customHeight="1">
      <c r="A39" s="317" t="s">
        <v>354</v>
      </c>
      <c r="B39" s="311" t="s">
        <v>444</v>
      </c>
    </row>
    <row r="40" spans="1:2" ht="18" customHeight="1">
      <c r="A40" s="683"/>
      <c r="B40" s="684"/>
    </row>
    <row r="41" spans="1:2" ht="18" customHeight="1">
      <c r="A41" s="683" t="s">
        <v>436</v>
      </c>
      <c r="B41" s="684"/>
    </row>
    <row r="42" spans="1:2" ht="18" customHeight="1">
      <c r="A42" s="317" t="s">
        <v>354</v>
      </c>
      <c r="B42" s="311" t="s">
        <v>370</v>
      </c>
    </row>
    <row r="43" spans="1:2" ht="18" customHeight="1">
      <c r="A43" s="317" t="s">
        <v>354</v>
      </c>
      <c r="B43" s="311" t="s">
        <v>371</v>
      </c>
    </row>
    <row r="44" spans="1:2" ht="18" customHeight="1">
      <c r="A44" s="317" t="s">
        <v>354</v>
      </c>
      <c r="B44" s="311" t="s">
        <v>372</v>
      </c>
    </row>
    <row r="45" spans="1:2" ht="18" customHeight="1">
      <c r="A45" s="683"/>
      <c r="B45" s="684"/>
    </row>
    <row r="46" spans="1:2" ht="18" customHeight="1">
      <c r="A46" s="683" t="s">
        <v>437</v>
      </c>
      <c r="B46" s="684"/>
    </row>
    <row r="47" spans="1:2" ht="266.25" customHeight="1" thickBot="1">
      <c r="A47" s="667"/>
      <c r="B47" s="668"/>
    </row>
    <row r="48" spans="1:2" ht="30" customHeight="1"/>
    <row r="49" ht="30" customHeight="1"/>
    <row r="50" ht="20.100000000000001" customHeight="1"/>
    <row r="51" ht="399.95" customHeight="1"/>
    <row r="52" ht="399.95" customHeight="1"/>
    <row r="53" ht="20.100000000000001" customHeight="1"/>
    <row r="54" ht="20.100000000000001" customHeight="1"/>
  </sheetData>
  <dataConsolidate/>
  <mergeCells count="25">
    <mergeCell ref="A46:B46"/>
    <mergeCell ref="A45:B45"/>
    <mergeCell ref="A12:B12"/>
    <mergeCell ref="A8:B8"/>
    <mergeCell ref="A2:B2"/>
    <mergeCell ref="A4:B4"/>
    <mergeCell ref="A5:B5"/>
    <mergeCell ref="A6:B6"/>
    <mergeCell ref="A7:B7"/>
    <mergeCell ref="A47:B47"/>
    <mergeCell ref="A30:B30"/>
    <mergeCell ref="A29:B29"/>
    <mergeCell ref="A13:B13"/>
    <mergeCell ref="A14:B14"/>
    <mergeCell ref="A18:B18"/>
    <mergeCell ref="A19:B19"/>
    <mergeCell ref="A22:B22"/>
    <mergeCell ref="A23:B23"/>
    <mergeCell ref="A24:B24"/>
    <mergeCell ref="A26:B26"/>
    <mergeCell ref="A28:B28"/>
    <mergeCell ref="A33:B33"/>
    <mergeCell ref="A36:B36"/>
    <mergeCell ref="A41:B41"/>
    <mergeCell ref="A40:B40"/>
  </mergeCells>
  <phoneticPr fontId="3"/>
  <dataValidations count="1">
    <dataValidation type="list" showInputMessage="1" showErrorMessage="1" sqref="A9:A11 A15:A17 A20:A21 A25 A27 A31:A32 A34:A35 A37:A39 A42:A44" xr:uid="{86987872-CB34-4306-9FF7-C41FDE539690}">
      <formula1>"☐,✅"</formula1>
    </dataValidation>
  </dataValidations>
  <pageMargins left="0.7" right="0.7" top="0.75" bottom="0.75" header="0.3" footer="0.3"/>
  <pageSetup paperSize="9" scale="93" orientation="portrait" errors="blank" r:id="rId1"/>
  <headerFooter alignWithMargins="0"/>
  <rowBreaks count="1" manualBreakCount="1">
    <brk id="21" max="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478AD-A833-4727-AE81-BA3AE2297EC4}">
  <sheetPr>
    <pageSetUpPr fitToPage="1"/>
  </sheetPr>
  <dimension ref="A1:L45"/>
  <sheetViews>
    <sheetView topLeftCell="A11" workbookViewId="0"/>
  </sheetViews>
  <sheetFormatPr defaultColWidth="9" defaultRowHeight="13.5"/>
  <cols>
    <col min="1" max="1" width="3.75" style="76" customWidth="1"/>
    <col min="2" max="2" width="13.25" style="76" customWidth="1"/>
    <col min="3" max="11" width="8.25" style="76" customWidth="1"/>
    <col min="12" max="12" width="2.875" style="76" customWidth="1"/>
    <col min="13" max="16384" width="9" style="76"/>
  </cols>
  <sheetData>
    <row r="1" spans="1:12" ht="27.75" customHeight="1">
      <c r="A1" s="304" t="s">
        <v>59</v>
      </c>
    </row>
    <row r="2" spans="1:12" ht="22.5" customHeight="1">
      <c r="B2" t="s">
        <v>410</v>
      </c>
      <c r="C2"/>
    </row>
    <row r="3" spans="1:12" ht="10.5" customHeight="1" thickBot="1">
      <c r="B3"/>
      <c r="C3"/>
    </row>
    <row r="4" spans="1:12" ht="25.5" customHeight="1" thickBot="1">
      <c r="A4" s="703" t="s">
        <v>420</v>
      </c>
      <c r="B4" s="704"/>
      <c r="C4" s="704"/>
      <c r="D4" s="704"/>
      <c r="E4" s="704"/>
      <c r="F4" s="704"/>
      <c r="G4" s="704"/>
      <c r="H4" s="704"/>
      <c r="I4" s="704"/>
      <c r="J4" s="704"/>
      <c r="K4" s="704"/>
      <c r="L4" s="705"/>
    </row>
    <row r="5" spans="1:12" ht="25.5" customHeight="1" thickBot="1">
      <c r="A5" s="694" t="s">
        <v>401</v>
      </c>
      <c r="B5" s="695"/>
      <c r="C5" s="695"/>
      <c r="D5" s="695"/>
      <c r="E5" s="695"/>
      <c r="F5" s="695"/>
      <c r="G5" s="695"/>
      <c r="H5" s="695"/>
      <c r="I5" s="695"/>
      <c r="J5" s="695"/>
      <c r="K5" s="695"/>
      <c r="L5" s="696"/>
    </row>
    <row r="6" spans="1:12" ht="15.75" customHeight="1">
      <c r="A6" s="323"/>
      <c r="L6" s="324"/>
    </row>
    <row r="7" spans="1:12" ht="18" customHeight="1">
      <c r="A7" s="323"/>
      <c r="B7" s="706" t="s">
        <v>402</v>
      </c>
      <c r="C7" s="707"/>
      <c r="D7" s="706" t="s">
        <v>403</v>
      </c>
      <c r="E7" s="708"/>
      <c r="F7" s="708"/>
      <c r="G7" s="707"/>
      <c r="H7" s="706" t="s">
        <v>404</v>
      </c>
      <c r="I7" s="708"/>
      <c r="J7" s="708"/>
      <c r="K7" s="707"/>
      <c r="L7" s="324"/>
    </row>
    <row r="8" spans="1:12" ht="18" customHeight="1">
      <c r="A8" s="323"/>
      <c r="B8" s="709"/>
      <c r="C8" s="710"/>
      <c r="D8" s="77" t="s">
        <v>405</v>
      </c>
      <c r="E8" s="75"/>
      <c r="F8" s="75" t="s">
        <v>446</v>
      </c>
      <c r="G8" s="326"/>
      <c r="H8" s="325"/>
      <c r="I8" s="75"/>
      <c r="J8" s="77" t="s">
        <v>445</v>
      </c>
      <c r="K8" s="327"/>
      <c r="L8" s="324"/>
    </row>
    <row r="9" spans="1:12" ht="18" customHeight="1">
      <c r="A9" s="323"/>
      <c r="B9" s="699"/>
      <c r="C9" s="700"/>
      <c r="D9" s="328"/>
      <c r="E9" s="328"/>
      <c r="F9" s="328"/>
      <c r="G9" s="329"/>
      <c r="H9" s="330"/>
      <c r="I9" s="328"/>
      <c r="J9" s="328"/>
      <c r="K9" s="329"/>
      <c r="L9" s="324"/>
    </row>
    <row r="10" spans="1:12" ht="18" customHeight="1">
      <c r="A10" s="323"/>
      <c r="B10" s="699"/>
      <c r="C10" s="700"/>
      <c r="D10" s="328"/>
      <c r="E10" s="328"/>
      <c r="F10" s="328"/>
      <c r="G10" s="329"/>
      <c r="H10" s="330"/>
      <c r="I10" s="328"/>
      <c r="J10" s="328"/>
      <c r="K10" s="329"/>
      <c r="L10" s="324"/>
    </row>
    <row r="11" spans="1:12" ht="18" customHeight="1">
      <c r="A11" s="323"/>
      <c r="B11" s="699"/>
      <c r="C11" s="700"/>
      <c r="D11" s="328"/>
      <c r="E11" s="328"/>
      <c r="F11" s="328"/>
      <c r="G11" s="329"/>
      <c r="H11" s="330"/>
      <c r="I11" s="328"/>
      <c r="J11" s="328"/>
      <c r="K11" s="329"/>
      <c r="L11" s="324"/>
    </row>
    <row r="12" spans="1:12" ht="18" customHeight="1">
      <c r="A12" s="323"/>
      <c r="B12" s="699"/>
      <c r="C12" s="700"/>
      <c r="D12" s="328"/>
      <c r="E12" s="328"/>
      <c r="F12" s="328"/>
      <c r="G12" s="329"/>
      <c r="H12" s="330"/>
      <c r="I12" s="328"/>
      <c r="J12" s="328"/>
      <c r="K12" s="329"/>
      <c r="L12" s="324"/>
    </row>
    <row r="13" spans="1:12" ht="18" customHeight="1">
      <c r="A13" s="323"/>
      <c r="B13" s="699"/>
      <c r="C13" s="700"/>
      <c r="D13" s="328"/>
      <c r="E13" s="328"/>
      <c r="F13" s="328"/>
      <c r="G13" s="329"/>
      <c r="H13" s="330"/>
      <c r="I13" s="328"/>
      <c r="J13" s="328"/>
      <c r="K13" s="329"/>
      <c r="L13" s="324"/>
    </row>
    <row r="14" spans="1:12" ht="18" customHeight="1">
      <c r="A14" s="323"/>
      <c r="B14" s="699"/>
      <c r="C14" s="700"/>
      <c r="D14" s="328"/>
      <c r="E14" s="328"/>
      <c r="F14" s="328"/>
      <c r="G14" s="329"/>
      <c r="H14" s="330"/>
      <c r="I14" s="328"/>
      <c r="J14" s="328"/>
      <c r="K14" s="329"/>
      <c r="L14" s="324"/>
    </row>
    <row r="15" spans="1:12" ht="18" customHeight="1">
      <c r="A15" s="323"/>
      <c r="B15" s="699"/>
      <c r="C15" s="700"/>
      <c r="D15" s="328"/>
      <c r="E15" s="328"/>
      <c r="F15" s="328"/>
      <c r="G15" s="329"/>
      <c r="H15" s="330"/>
      <c r="I15" s="328"/>
      <c r="J15" s="328"/>
      <c r="K15" s="329"/>
      <c r="L15" s="324"/>
    </row>
    <row r="16" spans="1:12" ht="18" customHeight="1">
      <c r="A16" s="323"/>
      <c r="B16" s="701"/>
      <c r="C16" s="702"/>
      <c r="D16" s="331"/>
      <c r="E16" s="331"/>
      <c r="F16" s="331"/>
      <c r="G16" s="332"/>
      <c r="H16" s="333"/>
      <c r="I16" s="331"/>
      <c r="J16" s="331"/>
      <c r="K16" s="332"/>
      <c r="L16" s="324"/>
    </row>
    <row r="17" spans="1:12" ht="14.25" thickBot="1">
      <c r="A17" s="323"/>
      <c r="L17" s="324"/>
    </row>
    <row r="18" spans="1:12" ht="25.5" customHeight="1" thickBot="1">
      <c r="A18" s="694" t="s">
        <v>406</v>
      </c>
      <c r="B18" s="695"/>
      <c r="C18" s="695"/>
      <c r="D18" s="695"/>
      <c r="E18" s="695"/>
      <c r="F18" s="695"/>
      <c r="G18" s="695"/>
      <c r="H18" s="695"/>
      <c r="I18" s="695"/>
      <c r="J18" s="695"/>
      <c r="K18" s="695"/>
      <c r="L18" s="696"/>
    </row>
    <row r="19" spans="1:12" ht="18" customHeight="1">
      <c r="A19" s="323"/>
      <c r="L19" s="324"/>
    </row>
    <row r="20" spans="1:12" ht="25.5" customHeight="1">
      <c r="A20" s="323"/>
      <c r="B20" s="334" t="s">
        <v>464</v>
      </c>
      <c r="C20" s="698" t="s">
        <v>403</v>
      </c>
      <c r="D20" s="698"/>
      <c r="E20" s="698"/>
      <c r="F20" s="698" t="s">
        <v>404</v>
      </c>
      <c r="G20" s="698"/>
      <c r="H20" s="698"/>
      <c r="I20" s="698" t="s">
        <v>385</v>
      </c>
      <c r="J20" s="698"/>
      <c r="K20" s="698"/>
      <c r="L20" s="324"/>
    </row>
    <row r="21" spans="1:12" ht="25.5" customHeight="1">
      <c r="A21" s="323"/>
      <c r="B21" s="334" t="s">
        <v>379</v>
      </c>
      <c r="C21" s="697"/>
      <c r="D21" s="697"/>
      <c r="E21" s="697"/>
      <c r="F21" s="697"/>
      <c r="G21" s="697"/>
      <c r="H21" s="697"/>
      <c r="I21" s="697"/>
      <c r="J21" s="697"/>
      <c r="K21" s="697"/>
      <c r="L21" s="324"/>
    </row>
    <row r="22" spans="1:12" ht="25.5" customHeight="1">
      <c r="A22" s="323"/>
      <c r="B22" s="334" t="s">
        <v>387</v>
      </c>
      <c r="C22" s="697"/>
      <c r="D22" s="697"/>
      <c r="E22" s="697"/>
      <c r="F22" s="697"/>
      <c r="G22" s="697"/>
      <c r="H22" s="697"/>
      <c r="I22" s="697"/>
      <c r="J22" s="697"/>
      <c r="K22" s="697"/>
      <c r="L22" s="324"/>
    </row>
    <row r="23" spans="1:12" ht="25.5" customHeight="1">
      <c r="A23" s="323"/>
      <c r="B23" s="334" t="s">
        <v>407</v>
      </c>
      <c r="C23" s="697"/>
      <c r="D23" s="697"/>
      <c r="E23" s="697"/>
      <c r="F23" s="697"/>
      <c r="G23" s="697"/>
      <c r="H23" s="697"/>
      <c r="I23" s="697"/>
      <c r="J23" s="697"/>
      <c r="K23" s="697"/>
      <c r="L23" s="324"/>
    </row>
    <row r="24" spans="1:12" ht="25.5" customHeight="1">
      <c r="A24" s="323"/>
      <c r="B24" s="334" t="s">
        <v>381</v>
      </c>
      <c r="C24" s="697"/>
      <c r="D24" s="697"/>
      <c r="E24" s="697"/>
      <c r="F24" s="697"/>
      <c r="G24" s="697"/>
      <c r="H24" s="697"/>
      <c r="I24" s="697"/>
      <c r="J24" s="697"/>
      <c r="K24" s="697"/>
      <c r="L24" s="324"/>
    </row>
    <row r="25" spans="1:12" ht="25.5" customHeight="1">
      <c r="A25" s="323"/>
      <c r="B25" s="334" t="s">
        <v>388</v>
      </c>
      <c r="C25" s="697"/>
      <c r="D25" s="697"/>
      <c r="E25" s="697"/>
      <c r="F25" s="697"/>
      <c r="G25" s="697"/>
      <c r="H25" s="697"/>
      <c r="I25" s="697"/>
      <c r="J25" s="697"/>
      <c r="K25" s="697"/>
      <c r="L25" s="324"/>
    </row>
    <row r="26" spans="1:12" ht="14.25" thickBot="1">
      <c r="A26" s="323"/>
      <c r="L26" s="324"/>
    </row>
    <row r="27" spans="1:12" ht="25.5" customHeight="1" thickBot="1">
      <c r="A27" s="694" t="s">
        <v>408</v>
      </c>
      <c r="B27" s="695"/>
      <c r="C27" s="695"/>
      <c r="D27" s="695"/>
      <c r="E27" s="695"/>
      <c r="F27" s="695"/>
      <c r="G27" s="695"/>
      <c r="H27" s="695"/>
      <c r="I27" s="695"/>
      <c r="J27" s="695"/>
      <c r="K27" s="695"/>
      <c r="L27" s="696"/>
    </row>
    <row r="28" spans="1:12" ht="16.5" customHeight="1">
      <c r="A28" s="323"/>
      <c r="B28" s="308" t="s">
        <v>409</v>
      </c>
      <c r="L28" s="324"/>
    </row>
    <row r="29" spans="1:12" ht="16.5" customHeight="1">
      <c r="A29" s="685"/>
      <c r="B29" s="686"/>
      <c r="C29" s="686"/>
      <c r="D29" s="686"/>
      <c r="E29" s="686"/>
      <c r="F29" s="686"/>
      <c r="G29" s="686"/>
      <c r="H29" s="686"/>
      <c r="I29" s="686"/>
      <c r="J29" s="686"/>
      <c r="K29" s="686"/>
      <c r="L29" s="687"/>
    </row>
    <row r="30" spans="1:12" ht="16.5" customHeight="1">
      <c r="A30" s="688"/>
      <c r="B30" s="689"/>
      <c r="C30" s="689"/>
      <c r="D30" s="689"/>
      <c r="E30" s="689"/>
      <c r="F30" s="689"/>
      <c r="G30" s="689"/>
      <c r="H30" s="689"/>
      <c r="I30" s="689"/>
      <c r="J30" s="689"/>
      <c r="K30" s="689"/>
      <c r="L30" s="690"/>
    </row>
    <row r="31" spans="1:12" ht="16.5" customHeight="1">
      <c r="A31" s="688"/>
      <c r="B31" s="689"/>
      <c r="C31" s="689"/>
      <c r="D31" s="689"/>
      <c r="E31" s="689"/>
      <c r="F31" s="689"/>
      <c r="G31" s="689"/>
      <c r="H31" s="689"/>
      <c r="I31" s="689"/>
      <c r="J31" s="689"/>
      <c r="K31" s="689"/>
      <c r="L31" s="690"/>
    </row>
    <row r="32" spans="1:12" ht="16.5" customHeight="1">
      <c r="A32" s="688"/>
      <c r="B32" s="689"/>
      <c r="C32" s="689"/>
      <c r="D32" s="689"/>
      <c r="E32" s="689"/>
      <c r="F32" s="689"/>
      <c r="G32" s="689"/>
      <c r="H32" s="689"/>
      <c r="I32" s="689"/>
      <c r="J32" s="689"/>
      <c r="K32" s="689"/>
      <c r="L32" s="690"/>
    </row>
    <row r="33" spans="1:12" ht="16.5" customHeight="1">
      <c r="A33" s="688"/>
      <c r="B33" s="689"/>
      <c r="C33" s="689"/>
      <c r="D33" s="689"/>
      <c r="E33" s="689"/>
      <c r="F33" s="689"/>
      <c r="G33" s="689"/>
      <c r="H33" s="689"/>
      <c r="I33" s="689"/>
      <c r="J33" s="689"/>
      <c r="K33" s="689"/>
      <c r="L33" s="690"/>
    </row>
    <row r="34" spans="1:12" ht="16.5" customHeight="1">
      <c r="A34" s="688"/>
      <c r="B34" s="689"/>
      <c r="C34" s="689"/>
      <c r="D34" s="689"/>
      <c r="E34" s="689"/>
      <c r="F34" s="689"/>
      <c r="G34" s="689"/>
      <c r="H34" s="689"/>
      <c r="I34" s="689"/>
      <c r="J34" s="689"/>
      <c r="K34" s="689"/>
      <c r="L34" s="690"/>
    </row>
    <row r="35" spans="1:12" ht="16.5" customHeight="1">
      <c r="A35" s="688"/>
      <c r="B35" s="689"/>
      <c r="C35" s="689"/>
      <c r="D35" s="689"/>
      <c r="E35" s="689"/>
      <c r="F35" s="689"/>
      <c r="G35" s="689"/>
      <c r="H35" s="689"/>
      <c r="I35" s="689"/>
      <c r="J35" s="689"/>
      <c r="K35" s="689"/>
      <c r="L35" s="690"/>
    </row>
    <row r="36" spans="1:12" ht="16.5" customHeight="1">
      <c r="A36" s="688"/>
      <c r="B36" s="689"/>
      <c r="C36" s="689"/>
      <c r="D36" s="689"/>
      <c r="E36" s="689"/>
      <c r="F36" s="689"/>
      <c r="G36" s="689"/>
      <c r="H36" s="689"/>
      <c r="I36" s="689"/>
      <c r="J36" s="689"/>
      <c r="K36" s="689"/>
      <c r="L36" s="690"/>
    </row>
    <row r="37" spans="1:12" ht="16.5" customHeight="1">
      <c r="A37" s="688"/>
      <c r="B37" s="689"/>
      <c r="C37" s="689"/>
      <c r="D37" s="689"/>
      <c r="E37" s="689"/>
      <c r="F37" s="689"/>
      <c r="G37" s="689"/>
      <c r="H37" s="689"/>
      <c r="I37" s="689"/>
      <c r="J37" s="689"/>
      <c r="K37" s="689"/>
      <c r="L37" s="690"/>
    </row>
    <row r="38" spans="1:12" ht="16.5" customHeight="1">
      <c r="A38" s="688"/>
      <c r="B38" s="689"/>
      <c r="C38" s="689"/>
      <c r="D38" s="689"/>
      <c r="E38" s="689"/>
      <c r="F38" s="689"/>
      <c r="G38" s="689"/>
      <c r="H38" s="689"/>
      <c r="I38" s="689"/>
      <c r="J38" s="689"/>
      <c r="K38" s="689"/>
      <c r="L38" s="690"/>
    </row>
    <row r="39" spans="1:12" ht="16.5" customHeight="1">
      <c r="A39" s="688"/>
      <c r="B39" s="689"/>
      <c r="C39" s="689"/>
      <c r="D39" s="689"/>
      <c r="E39" s="689"/>
      <c r="F39" s="689"/>
      <c r="G39" s="689"/>
      <c r="H39" s="689"/>
      <c r="I39" s="689"/>
      <c r="J39" s="689"/>
      <c r="K39" s="689"/>
      <c r="L39" s="690"/>
    </row>
    <row r="40" spans="1:12" ht="16.5" customHeight="1">
      <c r="A40" s="688"/>
      <c r="B40" s="689"/>
      <c r="C40" s="689"/>
      <c r="D40" s="689"/>
      <c r="E40" s="689"/>
      <c r="F40" s="689"/>
      <c r="G40" s="689"/>
      <c r="H40" s="689"/>
      <c r="I40" s="689"/>
      <c r="J40" s="689"/>
      <c r="K40" s="689"/>
      <c r="L40" s="690"/>
    </row>
    <row r="41" spans="1:12" ht="16.5" customHeight="1">
      <c r="A41" s="688"/>
      <c r="B41" s="689"/>
      <c r="C41" s="689"/>
      <c r="D41" s="689"/>
      <c r="E41" s="689"/>
      <c r="F41" s="689"/>
      <c r="G41" s="689"/>
      <c r="H41" s="689"/>
      <c r="I41" s="689"/>
      <c r="J41" s="689"/>
      <c r="K41" s="689"/>
      <c r="L41" s="690"/>
    </row>
    <row r="42" spans="1:12" ht="16.5" customHeight="1">
      <c r="A42" s="688"/>
      <c r="B42" s="689"/>
      <c r="C42" s="689"/>
      <c r="D42" s="689"/>
      <c r="E42" s="689"/>
      <c r="F42" s="689"/>
      <c r="G42" s="689"/>
      <c r="H42" s="689"/>
      <c r="I42" s="689"/>
      <c r="J42" s="689"/>
      <c r="K42" s="689"/>
      <c r="L42" s="690"/>
    </row>
    <row r="43" spans="1:12" ht="16.5" customHeight="1">
      <c r="A43" s="688"/>
      <c r="B43" s="689"/>
      <c r="C43" s="689"/>
      <c r="D43" s="689"/>
      <c r="E43" s="689"/>
      <c r="F43" s="689"/>
      <c r="G43" s="689"/>
      <c r="H43" s="689"/>
      <c r="I43" s="689"/>
      <c r="J43" s="689"/>
      <c r="K43" s="689"/>
      <c r="L43" s="690"/>
    </row>
    <row r="44" spans="1:12" ht="16.5" customHeight="1" thickBot="1">
      <c r="A44" s="691"/>
      <c r="B44" s="692"/>
      <c r="C44" s="692"/>
      <c r="D44" s="692"/>
      <c r="E44" s="692"/>
      <c r="F44" s="692"/>
      <c r="G44" s="692"/>
      <c r="H44" s="692"/>
      <c r="I44" s="692"/>
      <c r="J44" s="692"/>
      <c r="K44" s="692"/>
      <c r="L44" s="693"/>
    </row>
    <row r="45" spans="1:12" ht="15" customHeight="1">
      <c r="B45" s="76" t="s">
        <v>465</v>
      </c>
    </row>
  </sheetData>
  <mergeCells count="35">
    <mergeCell ref="B15:C15"/>
    <mergeCell ref="B16:C16"/>
    <mergeCell ref="A18:L18"/>
    <mergeCell ref="B14:C14"/>
    <mergeCell ref="A4:L4"/>
    <mergeCell ref="A5:L5"/>
    <mergeCell ref="B7:C7"/>
    <mergeCell ref="D7:G7"/>
    <mergeCell ref="H7:K7"/>
    <mergeCell ref="B8:C8"/>
    <mergeCell ref="B9:C9"/>
    <mergeCell ref="B10:C10"/>
    <mergeCell ref="B11:C11"/>
    <mergeCell ref="B12:C12"/>
    <mergeCell ref="B13:C13"/>
    <mergeCell ref="C20:E20"/>
    <mergeCell ref="F20:H20"/>
    <mergeCell ref="I20:K20"/>
    <mergeCell ref="C21:E21"/>
    <mergeCell ref="F21:H21"/>
    <mergeCell ref="I21:K21"/>
    <mergeCell ref="C22:E22"/>
    <mergeCell ref="F22:H22"/>
    <mergeCell ref="I22:K22"/>
    <mergeCell ref="C25:E25"/>
    <mergeCell ref="F25:H25"/>
    <mergeCell ref="I25:K25"/>
    <mergeCell ref="A29:L44"/>
    <mergeCell ref="A27:L27"/>
    <mergeCell ref="C23:E23"/>
    <mergeCell ref="F23:H23"/>
    <mergeCell ref="I23:K23"/>
    <mergeCell ref="C24:E24"/>
    <mergeCell ref="F24:H24"/>
    <mergeCell ref="I24:K24"/>
  </mergeCells>
  <phoneticPr fontId="3"/>
  <pageMargins left="0.7" right="0.7" top="0.75" bottom="0.75" header="0.3" footer="0.3"/>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3"/>
  <sheetViews>
    <sheetView topLeftCell="A11" zoomScaleNormal="100" zoomScaleSheetLayoutView="100" workbookViewId="0">
      <selection activeCell="P31" sqref="P31:P32"/>
    </sheetView>
  </sheetViews>
  <sheetFormatPr defaultColWidth="9" defaultRowHeight="13.5"/>
  <cols>
    <col min="1" max="1" width="12.625" style="4" customWidth="1"/>
    <col min="2" max="3" width="6.625" style="4" customWidth="1"/>
    <col min="4" max="4" width="7.125" style="4" customWidth="1"/>
    <col min="5" max="13" width="6.625" style="4" customWidth="1"/>
    <col min="14" max="14" width="1.375" style="4" customWidth="1"/>
    <col min="15" max="15" width="33.625" style="4" customWidth="1"/>
    <col min="16" max="16" width="59.375" style="4" customWidth="1"/>
    <col min="17" max="16384" width="9" style="1"/>
  </cols>
  <sheetData>
    <row r="1" spans="1:16" ht="18.75" customHeight="1">
      <c r="A1" t="s">
        <v>60</v>
      </c>
    </row>
    <row r="2" spans="1:16" ht="16.5" customHeight="1">
      <c r="O2" s="37" t="s">
        <v>23</v>
      </c>
    </row>
    <row r="3" spans="1:16">
      <c r="A3" s="607" t="s">
        <v>122</v>
      </c>
      <c r="B3" s="607"/>
      <c r="C3" s="607"/>
      <c r="D3" s="607"/>
      <c r="E3" s="607"/>
      <c r="F3" s="607"/>
      <c r="G3" s="607"/>
      <c r="H3" s="607"/>
      <c r="I3" s="607"/>
      <c r="J3" s="607"/>
      <c r="K3" s="607"/>
      <c r="L3" s="607"/>
      <c r="M3" s="607"/>
      <c r="O3" s="8" t="s">
        <v>40</v>
      </c>
      <c r="P3" s="8" t="s">
        <v>25</v>
      </c>
    </row>
    <row r="4" spans="1:16" ht="14.25" thickBot="1">
      <c r="O4" s="18" t="s">
        <v>41</v>
      </c>
      <c r="P4" s="19"/>
    </row>
    <row r="5" spans="1:16" ht="14.25" thickBot="1">
      <c r="H5" s="827" t="s">
        <v>424</v>
      </c>
      <c r="I5" s="828"/>
      <c r="J5" s="846" t="s">
        <v>449</v>
      </c>
      <c r="K5" s="846"/>
      <c r="L5" s="846"/>
      <c r="M5" s="847"/>
      <c r="O5" s="743" t="s">
        <v>46</v>
      </c>
      <c r="P5" s="778" t="s">
        <v>69</v>
      </c>
    </row>
    <row r="6" spans="1:16" ht="14.25" thickBot="1">
      <c r="O6" s="743"/>
      <c r="P6" s="778"/>
    </row>
    <row r="7" spans="1:16" ht="13.5" customHeight="1">
      <c r="A7" s="503" t="s">
        <v>42</v>
      </c>
      <c r="B7" s="805" t="s">
        <v>43</v>
      </c>
      <c r="C7" s="806"/>
      <c r="D7" s="807"/>
      <c r="E7" s="785" t="s">
        <v>44</v>
      </c>
      <c r="F7" s="786"/>
      <c r="G7" s="787"/>
      <c r="H7" s="785" t="s">
        <v>45</v>
      </c>
      <c r="I7" s="786"/>
      <c r="J7" s="787"/>
      <c r="K7" s="785" t="s">
        <v>65</v>
      </c>
      <c r="L7" s="786"/>
      <c r="M7" s="794"/>
      <c r="O7" s="743"/>
      <c r="P7" s="778"/>
    </row>
    <row r="8" spans="1:16" ht="13.5" customHeight="1">
      <c r="A8" s="836"/>
      <c r="B8" s="808"/>
      <c r="C8" s="809"/>
      <c r="D8" s="810"/>
      <c r="E8" s="788"/>
      <c r="F8" s="789"/>
      <c r="G8" s="790"/>
      <c r="H8" s="788"/>
      <c r="I8" s="789"/>
      <c r="J8" s="790"/>
      <c r="K8" s="788"/>
      <c r="L8" s="789"/>
      <c r="M8" s="795"/>
      <c r="O8" s="743"/>
      <c r="P8" s="778"/>
    </row>
    <row r="9" spans="1:16" ht="13.5" customHeight="1">
      <c r="A9" s="836"/>
      <c r="B9" s="791"/>
      <c r="C9" s="792"/>
      <c r="D9" s="793"/>
      <c r="E9" s="791"/>
      <c r="F9" s="792"/>
      <c r="G9" s="793"/>
      <c r="H9" s="791"/>
      <c r="I9" s="792"/>
      <c r="J9" s="793"/>
      <c r="K9" s="791"/>
      <c r="L9" s="792"/>
      <c r="M9" s="796"/>
      <c r="O9" s="743" t="s">
        <v>47</v>
      </c>
      <c r="P9" s="822" t="s">
        <v>267</v>
      </c>
    </row>
    <row r="10" spans="1:16" ht="13.5" customHeight="1">
      <c r="A10" s="836"/>
      <c r="B10" s="797">
        <v>0</v>
      </c>
      <c r="C10" s="798"/>
      <c r="D10" s="799"/>
      <c r="E10" s="797">
        <v>0</v>
      </c>
      <c r="F10" s="798"/>
      <c r="G10" s="799"/>
      <c r="H10" s="797">
        <v>0</v>
      </c>
      <c r="I10" s="798"/>
      <c r="J10" s="799"/>
      <c r="K10" s="797">
        <v>0</v>
      </c>
      <c r="L10" s="798"/>
      <c r="M10" s="803"/>
      <c r="O10" s="743"/>
      <c r="P10" s="822"/>
    </row>
    <row r="11" spans="1:16" ht="24" customHeight="1">
      <c r="A11" s="836"/>
      <c r="B11" s="800"/>
      <c r="C11" s="801"/>
      <c r="D11" s="802"/>
      <c r="E11" s="800"/>
      <c r="F11" s="801"/>
      <c r="G11" s="802"/>
      <c r="H11" s="800"/>
      <c r="I11" s="801"/>
      <c r="J11" s="802"/>
      <c r="K11" s="800"/>
      <c r="L11" s="801"/>
      <c r="M11" s="804"/>
      <c r="O11" s="743"/>
      <c r="P11" s="822"/>
    </row>
    <row r="12" spans="1:16" ht="13.5" customHeight="1">
      <c r="A12" s="836"/>
      <c r="B12" s="829" t="s">
        <v>61</v>
      </c>
      <c r="C12" s="830"/>
      <c r="D12" s="831"/>
      <c r="E12" s="829" t="s">
        <v>377</v>
      </c>
      <c r="F12" s="830"/>
      <c r="G12" s="831"/>
      <c r="H12" s="814"/>
      <c r="I12" s="815"/>
      <c r="J12" s="816"/>
      <c r="K12" s="814"/>
      <c r="L12" s="815"/>
      <c r="M12" s="820"/>
      <c r="O12" s="743" t="s">
        <v>48</v>
      </c>
      <c r="P12" s="712" t="s">
        <v>49</v>
      </c>
    </row>
    <row r="13" spans="1:16" ht="13.5" customHeight="1">
      <c r="A13" s="836"/>
      <c r="B13" s="791"/>
      <c r="C13" s="792"/>
      <c r="D13" s="793"/>
      <c r="E13" s="791"/>
      <c r="F13" s="792"/>
      <c r="G13" s="793"/>
      <c r="H13" s="817"/>
      <c r="I13" s="818"/>
      <c r="J13" s="819"/>
      <c r="K13" s="817"/>
      <c r="L13" s="818"/>
      <c r="M13" s="821"/>
      <c r="O13" s="743"/>
      <c r="P13" s="712"/>
    </row>
    <row r="14" spans="1:16" ht="13.5" customHeight="1">
      <c r="A14" s="836"/>
      <c r="B14" s="791"/>
      <c r="C14" s="792"/>
      <c r="D14" s="793"/>
      <c r="E14" s="791"/>
      <c r="F14" s="792"/>
      <c r="G14" s="793"/>
      <c r="H14" s="817"/>
      <c r="I14" s="818"/>
      <c r="J14" s="819"/>
      <c r="K14" s="817"/>
      <c r="L14" s="818"/>
      <c r="M14" s="821"/>
      <c r="O14" s="826" t="s">
        <v>66</v>
      </c>
      <c r="P14" s="823" t="s">
        <v>425</v>
      </c>
    </row>
    <row r="15" spans="1:16" ht="13.5" customHeight="1">
      <c r="A15" s="836"/>
      <c r="B15" s="797">
        <v>0</v>
      </c>
      <c r="C15" s="798"/>
      <c r="D15" s="799"/>
      <c r="E15" s="797">
        <v>0</v>
      </c>
      <c r="F15" s="798"/>
      <c r="G15" s="799"/>
      <c r="H15" s="779"/>
      <c r="I15" s="780"/>
      <c r="J15" s="832"/>
      <c r="K15" s="779"/>
      <c r="L15" s="780"/>
      <c r="M15" s="781"/>
      <c r="O15" s="826"/>
      <c r="P15" s="824"/>
    </row>
    <row r="16" spans="1:16" ht="24" customHeight="1" thickBot="1">
      <c r="A16" s="837"/>
      <c r="B16" s="811"/>
      <c r="C16" s="812"/>
      <c r="D16" s="813"/>
      <c r="E16" s="811"/>
      <c r="F16" s="812"/>
      <c r="G16" s="813"/>
      <c r="H16" s="782"/>
      <c r="I16" s="783"/>
      <c r="J16" s="833"/>
      <c r="K16" s="782"/>
      <c r="L16" s="783"/>
      <c r="M16" s="784"/>
      <c r="O16" s="826"/>
      <c r="P16" s="824"/>
    </row>
    <row r="17" spans="1:16" ht="13.5" customHeight="1" thickBot="1">
      <c r="A17" s="319"/>
      <c r="B17" s="319"/>
      <c r="C17" s="319"/>
      <c r="D17" s="319"/>
      <c r="E17" s="319"/>
      <c r="F17" s="319"/>
      <c r="G17" s="319"/>
      <c r="H17" s="319"/>
      <c r="I17" s="319"/>
      <c r="J17" s="319"/>
      <c r="K17" s="319"/>
      <c r="L17" s="319"/>
      <c r="M17" s="319"/>
      <c r="O17" s="826"/>
      <c r="P17" s="824"/>
    </row>
    <row r="18" spans="1:16" ht="16.5" customHeight="1">
      <c r="F18" s="842" t="s">
        <v>447</v>
      </c>
      <c r="G18" s="843"/>
      <c r="H18" s="843"/>
      <c r="I18" s="843"/>
      <c r="J18" s="843"/>
      <c r="K18" s="838" t="s">
        <v>450</v>
      </c>
      <c r="L18" s="838"/>
      <c r="M18" s="839"/>
      <c r="O18" s="826"/>
      <c r="P18" s="824"/>
    </row>
    <row r="19" spans="1:16" ht="16.5" customHeight="1" thickBot="1">
      <c r="F19" s="844" t="s">
        <v>448</v>
      </c>
      <c r="G19" s="845"/>
      <c r="H19" s="845"/>
      <c r="I19" s="845"/>
      <c r="J19" s="845"/>
      <c r="K19" s="840" t="s">
        <v>450</v>
      </c>
      <c r="L19" s="840"/>
      <c r="M19" s="841"/>
      <c r="O19" s="826"/>
      <c r="P19" s="825"/>
    </row>
    <row r="20" spans="1:16" ht="10.5" customHeight="1">
      <c r="O20" s="743" t="s">
        <v>62</v>
      </c>
      <c r="P20" s="712" t="s">
        <v>64</v>
      </c>
    </row>
    <row r="21" spans="1:16" ht="16.5" customHeight="1" thickBot="1">
      <c r="A21" s="756" t="s">
        <v>414</v>
      </c>
      <c r="B21" s="756"/>
      <c r="C21" s="756"/>
      <c r="D21" s="756"/>
      <c r="O21" s="743"/>
      <c r="P21" s="712"/>
    </row>
    <row r="22" spans="1:16" ht="38.25" customHeight="1" thickBot="1">
      <c r="A22" s="715" t="s">
        <v>421</v>
      </c>
      <c r="B22" s="716"/>
      <c r="C22" s="716"/>
      <c r="D22" s="716" t="s">
        <v>389</v>
      </c>
      <c r="E22" s="716"/>
      <c r="F22" s="716"/>
      <c r="G22" s="716"/>
      <c r="H22" s="717" t="s">
        <v>416</v>
      </c>
      <c r="I22" s="716"/>
      <c r="J22" s="716"/>
      <c r="K22" s="716"/>
      <c r="L22" s="716"/>
      <c r="M22" s="718"/>
      <c r="O22" s="743" t="s">
        <v>63</v>
      </c>
      <c r="P22" s="778" t="s">
        <v>418</v>
      </c>
    </row>
    <row r="23" spans="1:16" ht="16.5" customHeight="1" thickTop="1">
      <c r="A23" s="727" t="s">
        <v>411</v>
      </c>
      <c r="B23" s="728"/>
      <c r="C23" s="728"/>
      <c r="D23" s="747"/>
      <c r="E23" s="747"/>
      <c r="F23" s="747"/>
      <c r="G23" s="747"/>
      <c r="H23" s="728"/>
      <c r="I23" s="728"/>
      <c r="J23" s="728"/>
      <c r="K23" s="728"/>
      <c r="L23" s="728"/>
      <c r="M23" s="751"/>
      <c r="O23" s="858"/>
      <c r="P23" s="859"/>
    </row>
    <row r="24" spans="1:16" ht="16.5" customHeight="1">
      <c r="A24" s="729"/>
      <c r="B24" s="730"/>
      <c r="C24" s="730"/>
      <c r="D24" s="748"/>
      <c r="E24" s="748"/>
      <c r="F24" s="748"/>
      <c r="G24" s="748"/>
      <c r="H24" s="730"/>
      <c r="I24" s="730"/>
      <c r="J24" s="730"/>
      <c r="K24" s="730"/>
      <c r="L24" s="730"/>
      <c r="M24" s="752"/>
      <c r="O24" s="858"/>
      <c r="P24" s="859"/>
    </row>
    <row r="25" spans="1:16" ht="16.5" customHeight="1">
      <c r="A25" s="731" t="s">
        <v>412</v>
      </c>
      <c r="B25" s="732"/>
      <c r="C25" s="732"/>
      <c r="D25" s="749"/>
      <c r="E25" s="749"/>
      <c r="F25" s="749"/>
      <c r="G25" s="749"/>
      <c r="H25" s="732"/>
      <c r="I25" s="732"/>
      <c r="J25" s="732"/>
      <c r="K25" s="732"/>
      <c r="L25" s="732"/>
      <c r="M25" s="753"/>
      <c r="O25" s="858"/>
      <c r="P25" s="859"/>
    </row>
    <row r="26" spans="1:16" ht="16.5" customHeight="1">
      <c r="A26" s="729"/>
      <c r="B26" s="730"/>
      <c r="C26" s="730"/>
      <c r="D26" s="748"/>
      <c r="E26" s="748"/>
      <c r="F26" s="748"/>
      <c r="G26" s="748"/>
      <c r="H26" s="730"/>
      <c r="I26" s="730"/>
      <c r="J26" s="730"/>
      <c r="K26" s="730"/>
      <c r="L26" s="730"/>
      <c r="M26" s="752"/>
      <c r="O26" s="858"/>
      <c r="P26" s="859"/>
    </row>
    <row r="27" spans="1:16" ht="16.5" customHeight="1">
      <c r="A27" s="733" t="s">
        <v>423</v>
      </c>
      <c r="B27" s="734"/>
      <c r="C27" s="734"/>
      <c r="D27" s="749"/>
      <c r="E27" s="749"/>
      <c r="F27" s="749"/>
      <c r="G27" s="749"/>
      <c r="H27" s="732" t="s">
        <v>422</v>
      </c>
      <c r="I27" s="732"/>
      <c r="J27" s="732"/>
      <c r="K27" s="732"/>
      <c r="L27" s="732"/>
      <c r="M27" s="753"/>
      <c r="O27" s="858"/>
      <c r="P27" s="859"/>
    </row>
    <row r="28" spans="1:16" ht="16.5" customHeight="1" thickBot="1">
      <c r="A28" s="735"/>
      <c r="B28" s="736"/>
      <c r="C28" s="736"/>
      <c r="D28" s="750"/>
      <c r="E28" s="750"/>
      <c r="F28" s="750"/>
      <c r="G28" s="750"/>
      <c r="H28" s="754"/>
      <c r="I28" s="754"/>
      <c r="J28" s="754"/>
      <c r="K28" s="754"/>
      <c r="L28" s="754"/>
      <c r="M28" s="755"/>
      <c r="O28" s="713"/>
      <c r="P28" s="714"/>
    </row>
    <row r="29" spans="1:16" ht="27" customHeight="1" thickBot="1">
      <c r="C29" s="36" t="s">
        <v>413</v>
      </c>
      <c r="D29" s="744">
        <f>D23-D25-D27</f>
        <v>0</v>
      </c>
      <c r="E29" s="745"/>
      <c r="F29" s="745"/>
      <c r="G29" s="746"/>
      <c r="H29" s="719" t="s">
        <v>415</v>
      </c>
      <c r="I29" s="720"/>
      <c r="J29" s="720"/>
      <c r="K29" s="720"/>
      <c r="L29" s="720"/>
      <c r="M29" s="720"/>
      <c r="O29" s="712" t="s">
        <v>50</v>
      </c>
      <c r="P29" s="712"/>
    </row>
    <row r="30" spans="1:16" ht="21.75" customHeight="1" thickBot="1">
      <c r="O30" s="22" t="s">
        <v>211</v>
      </c>
      <c r="P30" s="22" t="s">
        <v>51</v>
      </c>
    </row>
    <row r="31" spans="1:16" ht="21" customHeight="1">
      <c r="A31" s="725" t="s">
        <v>419</v>
      </c>
      <c r="B31" s="721"/>
      <c r="C31" s="721"/>
      <c r="D31" s="721"/>
      <c r="E31" s="721"/>
      <c r="F31" s="721"/>
      <c r="G31" s="721"/>
      <c r="H31" s="721" t="s">
        <v>386</v>
      </c>
      <c r="I31" s="721"/>
      <c r="J31" s="721"/>
      <c r="K31" s="721"/>
      <c r="L31" s="721"/>
      <c r="M31" s="722"/>
      <c r="O31" s="865" t="s">
        <v>52</v>
      </c>
      <c r="P31" s="778" t="s">
        <v>476</v>
      </c>
    </row>
    <row r="32" spans="1:16" ht="21" customHeight="1">
      <c r="A32" s="726"/>
      <c r="B32" s="723"/>
      <c r="C32" s="723"/>
      <c r="D32" s="723"/>
      <c r="E32" s="723"/>
      <c r="F32" s="723"/>
      <c r="G32" s="723"/>
      <c r="H32" s="723"/>
      <c r="I32" s="723"/>
      <c r="J32" s="723"/>
      <c r="K32" s="723"/>
      <c r="L32" s="723"/>
      <c r="M32" s="724"/>
      <c r="O32" s="865"/>
      <c r="P32" s="778"/>
    </row>
    <row r="33" spans="1:16" ht="21" customHeight="1">
      <c r="A33" s="866" t="s">
        <v>378</v>
      </c>
      <c r="B33" s="867"/>
      <c r="C33" s="850" t="s">
        <v>389</v>
      </c>
      <c r="D33" s="723"/>
      <c r="E33" s="723"/>
      <c r="F33" s="723"/>
      <c r="G33" s="723"/>
      <c r="H33" s="723" t="s">
        <v>382</v>
      </c>
      <c r="I33" s="868"/>
      <c r="J33" s="848" t="s">
        <v>390</v>
      </c>
      <c r="K33" s="848"/>
      <c r="L33" s="848"/>
      <c r="M33" s="849"/>
      <c r="O33" s="711" t="s">
        <v>58</v>
      </c>
      <c r="P33" s="711"/>
    </row>
    <row r="34" spans="1:16" ht="27" customHeight="1">
      <c r="A34" s="881" t="s">
        <v>383</v>
      </c>
      <c r="B34" s="882"/>
      <c r="C34" s="851"/>
      <c r="D34" s="852"/>
      <c r="E34" s="852"/>
      <c r="F34" s="852"/>
      <c r="G34" s="852"/>
      <c r="H34" s="869">
        <v>0.33333333333333331</v>
      </c>
      <c r="I34" s="870"/>
      <c r="J34" s="879">
        <f>ROUNDDOWN(C34*H34,0)</f>
        <v>0</v>
      </c>
      <c r="K34" s="879"/>
      <c r="L34" s="879"/>
      <c r="M34" s="880"/>
      <c r="O34" s="711"/>
      <c r="P34" s="711"/>
    </row>
    <row r="35" spans="1:16" ht="27" customHeight="1">
      <c r="A35" s="834" t="s">
        <v>384</v>
      </c>
      <c r="B35" s="835"/>
      <c r="C35" s="853"/>
      <c r="D35" s="854"/>
      <c r="E35" s="854"/>
      <c r="F35" s="854"/>
      <c r="G35" s="854"/>
      <c r="H35" s="871">
        <v>0.33333333333333331</v>
      </c>
      <c r="I35" s="872"/>
      <c r="J35" s="737">
        <f>ROUNDDOWN(C35*H35,0)</f>
        <v>0</v>
      </c>
      <c r="K35" s="737"/>
      <c r="L35" s="737"/>
      <c r="M35" s="738"/>
      <c r="O35" s="711"/>
      <c r="P35" s="711"/>
    </row>
    <row r="36" spans="1:16" ht="27" customHeight="1">
      <c r="A36" s="834" t="s">
        <v>380</v>
      </c>
      <c r="B36" s="835"/>
      <c r="C36" s="853"/>
      <c r="D36" s="854"/>
      <c r="E36" s="854"/>
      <c r="F36" s="854"/>
      <c r="G36" s="854"/>
      <c r="H36" s="871">
        <v>0.33333333333333331</v>
      </c>
      <c r="I36" s="872"/>
      <c r="J36" s="737">
        <f>ROUNDDOWN(C36*H36,0)</f>
        <v>0</v>
      </c>
      <c r="K36" s="737"/>
      <c r="L36" s="737"/>
      <c r="M36" s="738"/>
      <c r="O36" s="711"/>
      <c r="P36" s="711"/>
    </row>
    <row r="37" spans="1:16" ht="27" customHeight="1">
      <c r="A37" s="860" t="s">
        <v>381</v>
      </c>
      <c r="B37" s="861"/>
      <c r="C37" s="741"/>
      <c r="D37" s="742"/>
      <c r="E37" s="742"/>
      <c r="F37" s="742"/>
      <c r="G37" s="742"/>
      <c r="H37" s="873">
        <v>0.33333333333333331</v>
      </c>
      <c r="I37" s="874"/>
      <c r="J37" s="739">
        <f>ROUNDDOWN(C37*H37,0)</f>
        <v>0</v>
      </c>
      <c r="K37" s="739"/>
      <c r="L37" s="739"/>
      <c r="M37" s="740"/>
      <c r="O37" s="711"/>
      <c r="P37" s="711"/>
    </row>
    <row r="38" spans="1:16" ht="27" customHeight="1" thickBot="1">
      <c r="A38" s="863" t="s">
        <v>413</v>
      </c>
      <c r="B38" s="864"/>
      <c r="C38" s="877">
        <f>SUM(C34:G37)</f>
        <v>0</v>
      </c>
      <c r="D38" s="878"/>
      <c r="E38" s="878"/>
      <c r="F38" s="878"/>
      <c r="G38" s="878"/>
      <c r="H38" s="875" t="s">
        <v>417</v>
      </c>
      <c r="I38" s="876"/>
      <c r="J38" s="883">
        <f>ROUNDDOWN(SUM(J34:M37)/1000,0)*1000</f>
        <v>0</v>
      </c>
      <c r="K38" s="883"/>
      <c r="L38" s="883"/>
      <c r="M38" s="884"/>
      <c r="O38" s="757" t="s">
        <v>426</v>
      </c>
      <c r="P38" s="757"/>
    </row>
    <row r="39" spans="1:16" ht="19.5" customHeight="1" thickBot="1">
      <c r="A39" s="862"/>
      <c r="B39" s="862"/>
      <c r="C39" s="862"/>
      <c r="D39" s="862"/>
      <c r="E39" s="862"/>
      <c r="F39" s="862"/>
      <c r="G39" s="862"/>
      <c r="H39" s="319"/>
      <c r="I39" s="319"/>
      <c r="J39" s="319"/>
      <c r="K39" s="319"/>
      <c r="L39" s="319"/>
      <c r="M39" s="319"/>
      <c r="O39" s="757"/>
      <c r="P39" s="757"/>
    </row>
    <row r="40" spans="1:16" ht="22.5" customHeight="1">
      <c r="A40" s="855" t="s">
        <v>54</v>
      </c>
      <c r="B40" s="856"/>
      <c r="C40" s="856"/>
      <c r="D40" s="856"/>
      <c r="E40" s="856"/>
      <c r="F40" s="856"/>
      <c r="G40" s="856"/>
      <c r="H40" s="856"/>
      <c r="I40" s="856"/>
      <c r="J40" s="856"/>
      <c r="K40" s="856"/>
      <c r="L40" s="856"/>
      <c r="M40" s="857"/>
      <c r="O40" s="757"/>
      <c r="P40" s="757"/>
    </row>
    <row r="41" spans="1:16" ht="16.5" customHeight="1">
      <c r="A41" s="762" t="s">
        <v>27</v>
      </c>
      <c r="B41" s="763"/>
      <c r="C41" s="763"/>
      <c r="D41" s="763" t="s">
        <v>101</v>
      </c>
      <c r="E41" s="763"/>
      <c r="F41" s="763"/>
      <c r="G41" s="60" t="s">
        <v>100</v>
      </c>
      <c r="H41" s="763" t="s">
        <v>99</v>
      </c>
      <c r="I41" s="763"/>
      <c r="J41" s="763" t="s">
        <v>98</v>
      </c>
      <c r="K41" s="763"/>
      <c r="L41" s="763" t="s">
        <v>97</v>
      </c>
      <c r="M41" s="885"/>
      <c r="O41" s="757"/>
      <c r="P41" s="757"/>
    </row>
    <row r="42" spans="1:16" ht="16.5" customHeight="1">
      <c r="A42" s="770"/>
      <c r="B42" s="771"/>
      <c r="C42" s="771"/>
      <c r="D42" s="771"/>
      <c r="E42" s="771"/>
      <c r="F42" s="771"/>
      <c r="G42" s="307"/>
      <c r="H42" s="771"/>
      <c r="I42" s="771"/>
      <c r="J42" s="771"/>
      <c r="K42" s="771"/>
      <c r="L42" s="771"/>
      <c r="M42" s="886"/>
      <c r="O42" s="289" t="s">
        <v>114</v>
      </c>
      <c r="P42" s="20" t="s">
        <v>266</v>
      </c>
    </row>
    <row r="43" spans="1:16" ht="16.5" customHeight="1">
      <c r="A43" s="764"/>
      <c r="B43" s="765"/>
      <c r="C43" s="765"/>
      <c r="D43" s="765"/>
      <c r="E43" s="765"/>
      <c r="F43" s="765"/>
      <c r="G43" s="307"/>
      <c r="H43" s="765"/>
      <c r="I43" s="765"/>
      <c r="J43" s="765"/>
      <c r="K43" s="765"/>
      <c r="L43" s="765"/>
      <c r="M43" s="887"/>
      <c r="O43" s="20" t="s">
        <v>53</v>
      </c>
      <c r="P43" s="21">
        <v>6.5000000000000002E-2</v>
      </c>
    </row>
    <row r="44" spans="1:16" ht="16.5" customHeight="1">
      <c r="A44" s="764"/>
      <c r="B44" s="765"/>
      <c r="C44" s="765"/>
      <c r="D44" s="760"/>
      <c r="E44" s="760"/>
      <c r="F44" s="760"/>
      <c r="G44" s="59"/>
      <c r="H44" s="766"/>
      <c r="I44" s="766"/>
      <c r="J44" s="766"/>
      <c r="K44" s="766"/>
      <c r="L44" s="774"/>
      <c r="M44" s="775"/>
      <c r="O44" s="20" t="s">
        <v>55</v>
      </c>
      <c r="P44" s="21">
        <v>5.5E-2</v>
      </c>
    </row>
    <row r="45" spans="1:16" ht="16.5" customHeight="1">
      <c r="A45" s="764"/>
      <c r="B45" s="765"/>
      <c r="C45" s="765"/>
      <c r="D45" s="760"/>
      <c r="E45" s="760"/>
      <c r="F45" s="760"/>
      <c r="G45" s="59"/>
      <c r="H45" s="766"/>
      <c r="I45" s="766"/>
      <c r="J45" s="766"/>
      <c r="K45" s="766"/>
      <c r="L45" s="774"/>
      <c r="M45" s="775"/>
      <c r="O45" s="20" t="s">
        <v>56</v>
      </c>
      <c r="P45" s="21">
        <v>4.4999999999999998E-2</v>
      </c>
    </row>
    <row r="46" spans="1:16" ht="16.5" customHeight="1">
      <c r="A46" s="764"/>
      <c r="B46" s="765"/>
      <c r="C46" s="765"/>
      <c r="D46" s="760"/>
      <c r="E46" s="760"/>
      <c r="F46" s="760"/>
      <c r="G46" s="59"/>
      <c r="H46" s="766"/>
      <c r="I46" s="766"/>
      <c r="J46" s="766"/>
      <c r="K46" s="766"/>
      <c r="L46" s="774"/>
      <c r="M46" s="775"/>
      <c r="O46" s="20"/>
      <c r="P46" s="21"/>
    </row>
    <row r="47" spans="1:16" ht="16.5" customHeight="1">
      <c r="A47" s="764"/>
      <c r="B47" s="765"/>
      <c r="C47" s="765"/>
      <c r="D47" s="760"/>
      <c r="E47" s="760"/>
      <c r="F47" s="760"/>
      <c r="G47" s="59"/>
      <c r="H47" s="766"/>
      <c r="I47" s="766"/>
      <c r="J47" s="766"/>
      <c r="K47" s="766"/>
      <c r="L47" s="774"/>
      <c r="M47" s="775"/>
      <c r="O47" s="20"/>
      <c r="P47" s="21"/>
    </row>
    <row r="48" spans="1:16" ht="16.5" customHeight="1">
      <c r="A48" s="764"/>
      <c r="B48" s="765"/>
      <c r="C48" s="765"/>
      <c r="D48" s="760"/>
      <c r="E48" s="760"/>
      <c r="F48" s="760"/>
      <c r="G48" s="59"/>
      <c r="H48" s="766"/>
      <c r="I48" s="766"/>
      <c r="J48" s="766"/>
      <c r="K48" s="766"/>
      <c r="L48" s="774"/>
      <c r="M48" s="775"/>
      <c r="O48" s="20"/>
      <c r="P48" s="21"/>
    </row>
    <row r="49" spans="1:16" ht="16.5" customHeight="1">
      <c r="A49" s="764"/>
      <c r="B49" s="765"/>
      <c r="C49" s="765"/>
      <c r="D49" s="760"/>
      <c r="E49" s="760"/>
      <c r="F49" s="760"/>
      <c r="G49" s="59"/>
      <c r="H49" s="766"/>
      <c r="I49" s="766"/>
      <c r="J49" s="766"/>
      <c r="K49" s="766"/>
      <c r="L49" s="774"/>
      <c r="M49" s="775"/>
      <c r="O49" s="20"/>
      <c r="P49" s="20"/>
    </row>
    <row r="50" spans="1:16" ht="16.5" customHeight="1">
      <c r="A50" s="764"/>
      <c r="B50" s="765"/>
      <c r="C50" s="765"/>
      <c r="D50" s="760"/>
      <c r="E50" s="760"/>
      <c r="F50" s="760"/>
      <c r="G50" s="59"/>
      <c r="H50" s="766"/>
      <c r="I50" s="766"/>
      <c r="J50" s="766"/>
      <c r="K50" s="766"/>
      <c r="L50" s="774"/>
      <c r="M50" s="775"/>
    </row>
    <row r="51" spans="1:16" ht="16.5" customHeight="1">
      <c r="A51" s="764"/>
      <c r="B51" s="765"/>
      <c r="C51" s="765"/>
      <c r="D51" s="760"/>
      <c r="E51" s="760"/>
      <c r="F51" s="760"/>
      <c r="G51" s="59"/>
      <c r="H51" s="766"/>
      <c r="I51" s="766"/>
      <c r="J51" s="766"/>
      <c r="K51" s="766"/>
      <c r="L51" s="774"/>
      <c r="M51" s="775"/>
    </row>
    <row r="52" spans="1:16" ht="16.5" customHeight="1">
      <c r="A52" s="764"/>
      <c r="B52" s="765"/>
      <c r="C52" s="765"/>
      <c r="D52" s="760"/>
      <c r="E52" s="760"/>
      <c r="F52" s="760"/>
      <c r="G52" s="59"/>
      <c r="H52" s="766"/>
      <c r="I52" s="766"/>
      <c r="J52" s="766"/>
      <c r="K52" s="766"/>
      <c r="L52" s="774"/>
      <c r="M52" s="775"/>
      <c r="O52" s="20"/>
      <c r="P52" s="20"/>
    </row>
    <row r="53" spans="1:16" ht="16.5" customHeight="1" thickBot="1">
      <c r="A53" s="758"/>
      <c r="B53" s="759"/>
      <c r="C53" s="759"/>
      <c r="D53" s="761"/>
      <c r="E53" s="761"/>
      <c r="F53" s="761"/>
      <c r="G53" s="61"/>
      <c r="H53" s="767"/>
      <c r="I53" s="767"/>
      <c r="J53" s="767"/>
      <c r="K53" s="767"/>
      <c r="L53" s="776"/>
      <c r="M53" s="777"/>
      <c r="O53" s="20"/>
      <c r="P53" s="20"/>
    </row>
    <row r="54" spans="1:16" ht="13.5" customHeight="1">
      <c r="A54" s="772" t="s">
        <v>212</v>
      </c>
      <c r="B54" s="773"/>
      <c r="C54" s="773"/>
      <c r="D54" s="773"/>
      <c r="E54" s="773"/>
      <c r="F54" s="773"/>
      <c r="G54" s="773"/>
      <c r="H54" s="773"/>
      <c r="I54" s="773"/>
      <c r="J54" s="773"/>
      <c r="K54" s="773"/>
      <c r="L54" s="773"/>
      <c r="M54" s="773"/>
      <c r="O54" s="20"/>
      <c r="P54" s="20"/>
    </row>
    <row r="55" spans="1:16" ht="13.5" customHeight="1">
      <c r="A55" s="772"/>
      <c r="B55" s="772"/>
      <c r="C55" s="772"/>
      <c r="D55" s="772"/>
      <c r="E55" s="772"/>
      <c r="F55" s="772"/>
      <c r="G55" s="772"/>
      <c r="H55" s="772"/>
      <c r="I55" s="772"/>
      <c r="J55" s="772"/>
      <c r="K55" s="772"/>
      <c r="L55" s="772"/>
      <c r="M55" s="772"/>
    </row>
    <row r="56" spans="1:16" ht="13.5" customHeight="1">
      <c r="A56" s="772"/>
      <c r="B56" s="772"/>
      <c r="C56" s="772"/>
      <c r="D56" s="772"/>
      <c r="E56" s="772"/>
      <c r="F56" s="772"/>
      <c r="G56" s="772"/>
      <c r="H56" s="772"/>
      <c r="I56" s="772"/>
      <c r="J56" s="772"/>
      <c r="K56" s="772"/>
      <c r="L56" s="772"/>
      <c r="M56" s="772"/>
    </row>
    <row r="57" spans="1:16" ht="13.5" customHeight="1">
      <c r="A57" s="769"/>
      <c r="B57" s="769"/>
      <c r="C57" s="769"/>
      <c r="D57" s="769"/>
      <c r="E57" s="769"/>
      <c r="F57" s="769"/>
      <c r="G57" s="769"/>
      <c r="O57" s="20"/>
      <c r="P57" s="20"/>
    </row>
    <row r="58" spans="1:16" ht="21.75" customHeight="1">
      <c r="A58" s="768"/>
      <c r="B58" s="768"/>
      <c r="C58" s="769"/>
      <c r="D58" s="769"/>
      <c r="E58" s="769"/>
      <c r="O58" s="20"/>
      <c r="P58" s="20"/>
    </row>
    <row r="59" spans="1:16" ht="23.25" customHeight="1">
      <c r="A59" s="1"/>
      <c r="B59" s="1"/>
      <c r="C59" s="1"/>
      <c r="D59" s="1"/>
      <c r="E59" s="1"/>
      <c r="F59" s="1"/>
      <c r="G59" s="1"/>
      <c r="H59" s="1"/>
      <c r="I59" s="1"/>
      <c r="J59" s="1"/>
      <c r="K59" s="1"/>
      <c r="L59" s="1"/>
      <c r="M59" s="1"/>
      <c r="O59" s="20"/>
      <c r="P59" s="20"/>
    </row>
    <row r="60" spans="1:16" ht="18" customHeight="1">
      <c r="A60" s="1"/>
      <c r="B60" s="1"/>
      <c r="C60" s="1"/>
      <c r="D60" s="1"/>
      <c r="E60" s="1"/>
      <c r="F60" s="1"/>
      <c r="G60" s="1"/>
      <c r="H60" s="1"/>
      <c r="I60" s="1"/>
      <c r="J60" s="1"/>
      <c r="K60" s="1"/>
      <c r="L60" s="1"/>
      <c r="M60" s="1"/>
    </row>
    <row r="61" spans="1:16" ht="18" customHeight="1">
      <c r="A61" s="1"/>
      <c r="B61" s="1"/>
      <c r="C61" s="1"/>
      <c r="D61" s="1"/>
      <c r="E61" s="1"/>
      <c r="F61" s="1"/>
      <c r="G61" s="1"/>
      <c r="H61" s="1"/>
      <c r="I61" s="1"/>
      <c r="J61" s="1"/>
      <c r="K61" s="1"/>
      <c r="L61" s="1"/>
      <c r="M61" s="1"/>
    </row>
    <row r="62" spans="1:16" ht="18" customHeight="1">
      <c r="A62" s="1"/>
      <c r="B62" s="1"/>
      <c r="C62" s="1"/>
      <c r="D62" s="1"/>
      <c r="E62" s="1"/>
      <c r="F62" s="1"/>
      <c r="G62" s="1"/>
      <c r="H62" s="1"/>
      <c r="I62" s="1"/>
      <c r="J62" s="1"/>
      <c r="K62" s="1"/>
      <c r="L62" s="1"/>
      <c r="M62" s="1"/>
    </row>
    <row r="63" spans="1:16" ht="18" customHeight="1">
      <c r="A63" s="1"/>
      <c r="B63" s="1"/>
      <c r="C63" s="1"/>
      <c r="D63" s="1"/>
      <c r="E63" s="1"/>
      <c r="F63" s="1"/>
      <c r="G63" s="1"/>
      <c r="H63" s="1"/>
      <c r="I63" s="1"/>
      <c r="J63" s="1"/>
      <c r="K63" s="1"/>
      <c r="L63" s="1"/>
      <c r="M63" s="1"/>
    </row>
    <row r="64" spans="1:16" ht="18" customHeight="1">
      <c r="A64" s="1"/>
      <c r="B64" s="1"/>
      <c r="C64" s="1"/>
      <c r="D64" s="1"/>
      <c r="E64" s="1"/>
      <c r="F64" s="1"/>
      <c r="G64" s="1"/>
      <c r="H64" s="1"/>
      <c r="I64" s="1"/>
      <c r="J64" s="1"/>
      <c r="K64" s="1"/>
      <c r="L64" s="1"/>
      <c r="M64" s="1"/>
    </row>
    <row r="65" spans="1:13" ht="18" customHeight="1">
      <c r="A65" s="1"/>
      <c r="B65" s="1"/>
      <c r="C65" s="1"/>
      <c r="D65" s="1"/>
      <c r="E65" s="1"/>
      <c r="F65" s="1"/>
      <c r="G65" s="1"/>
      <c r="H65" s="1"/>
      <c r="I65" s="1"/>
      <c r="J65" s="1"/>
      <c r="K65" s="1"/>
      <c r="L65" s="1"/>
      <c r="M65" s="1"/>
    </row>
    <row r="66" spans="1:13" ht="18" customHeight="1">
      <c r="A66" s="1"/>
      <c r="B66" s="1"/>
      <c r="C66" s="1"/>
      <c r="D66" s="1"/>
      <c r="E66" s="1"/>
      <c r="F66" s="1"/>
      <c r="G66" s="1"/>
      <c r="H66" s="1"/>
      <c r="I66" s="1"/>
      <c r="J66" s="1"/>
      <c r="K66" s="1"/>
      <c r="L66" s="1"/>
      <c r="M66" s="1"/>
    </row>
    <row r="67" spans="1:13" ht="18" customHeight="1">
      <c r="A67" s="1"/>
      <c r="B67" s="1"/>
      <c r="C67" s="1"/>
      <c r="D67" s="1"/>
      <c r="E67" s="1"/>
      <c r="F67" s="1"/>
      <c r="G67" s="1"/>
      <c r="H67" s="1"/>
      <c r="I67" s="1"/>
      <c r="J67" s="1"/>
      <c r="K67" s="1"/>
      <c r="L67" s="1"/>
      <c r="M67" s="1"/>
    </row>
    <row r="68" spans="1:13" ht="18" customHeight="1">
      <c r="A68" s="1"/>
      <c r="B68" s="1"/>
      <c r="C68" s="1"/>
      <c r="D68" s="1"/>
      <c r="E68" s="1"/>
      <c r="F68" s="1"/>
      <c r="G68" s="1"/>
      <c r="H68" s="1"/>
      <c r="I68" s="1"/>
      <c r="J68" s="1"/>
      <c r="K68" s="1"/>
      <c r="L68" s="1"/>
      <c r="M68" s="1"/>
    </row>
    <row r="69" spans="1:13" ht="18" customHeight="1">
      <c r="A69" s="1"/>
      <c r="B69" s="1"/>
      <c r="C69" s="1"/>
      <c r="D69" s="1"/>
      <c r="E69" s="1"/>
      <c r="F69" s="1"/>
      <c r="G69" s="1"/>
      <c r="H69" s="1"/>
      <c r="I69" s="1"/>
      <c r="J69" s="1"/>
      <c r="K69" s="1"/>
      <c r="L69" s="1"/>
      <c r="M69" s="1"/>
    </row>
    <row r="70" spans="1:13" ht="18" customHeight="1">
      <c r="A70" s="1"/>
      <c r="B70" s="1"/>
      <c r="C70" s="1"/>
      <c r="D70" s="1"/>
      <c r="E70" s="1"/>
      <c r="F70" s="1"/>
      <c r="G70" s="1"/>
      <c r="H70" s="1"/>
      <c r="I70" s="1"/>
      <c r="J70" s="1"/>
      <c r="K70" s="1"/>
      <c r="L70" s="1"/>
      <c r="M70" s="1"/>
    </row>
    <row r="71" spans="1:13" ht="30" customHeight="1">
      <c r="A71" s="1"/>
      <c r="B71" s="1"/>
      <c r="C71" s="1"/>
      <c r="D71" s="1"/>
      <c r="E71" s="1"/>
      <c r="F71" s="1"/>
      <c r="G71" s="1"/>
      <c r="H71" s="1"/>
      <c r="I71" s="1"/>
      <c r="J71" s="1"/>
      <c r="K71" s="1"/>
      <c r="L71" s="1"/>
      <c r="M71" s="1"/>
    </row>
    <row r="72" spans="1:13" ht="2.25" customHeight="1">
      <c r="A72" s="1"/>
      <c r="B72" s="1"/>
      <c r="C72" s="1"/>
      <c r="D72" s="1"/>
      <c r="E72" s="1"/>
      <c r="F72" s="1"/>
      <c r="G72" s="1"/>
      <c r="H72" s="1"/>
      <c r="I72" s="1"/>
      <c r="J72" s="1"/>
      <c r="K72" s="1"/>
      <c r="L72" s="1"/>
      <c r="M72" s="1"/>
    </row>
    <row r="73" spans="1:13" ht="3" customHeight="1">
      <c r="A73" s="1"/>
      <c r="B73" s="1"/>
      <c r="C73" s="1"/>
      <c r="D73" s="1"/>
      <c r="E73" s="1"/>
      <c r="F73" s="1"/>
      <c r="G73" s="1"/>
      <c r="H73" s="1"/>
      <c r="I73" s="1"/>
      <c r="J73" s="1"/>
      <c r="K73" s="1"/>
      <c r="L73" s="1"/>
      <c r="M73" s="1"/>
    </row>
  </sheetData>
  <mergeCells count="159">
    <mergeCell ref="J53:K53"/>
    <mergeCell ref="L41:M41"/>
    <mergeCell ref="L44:M44"/>
    <mergeCell ref="J50:K50"/>
    <mergeCell ref="J42:K42"/>
    <mergeCell ref="J43:K43"/>
    <mergeCell ref="L42:M42"/>
    <mergeCell ref="L43:M43"/>
    <mergeCell ref="J51:K51"/>
    <mergeCell ref="J52:K52"/>
    <mergeCell ref="J44:K44"/>
    <mergeCell ref="J45:K45"/>
    <mergeCell ref="J46:K46"/>
    <mergeCell ref="J47:K47"/>
    <mergeCell ref="J48:K48"/>
    <mergeCell ref="J49:K49"/>
    <mergeCell ref="L45:M45"/>
    <mergeCell ref="L46:M46"/>
    <mergeCell ref="L47:M47"/>
    <mergeCell ref="A40:M40"/>
    <mergeCell ref="O22:O27"/>
    <mergeCell ref="P22:P27"/>
    <mergeCell ref="A37:B37"/>
    <mergeCell ref="A39:B39"/>
    <mergeCell ref="A38:B38"/>
    <mergeCell ref="O31:O32"/>
    <mergeCell ref="P31:P32"/>
    <mergeCell ref="L51:M51"/>
    <mergeCell ref="A33:B33"/>
    <mergeCell ref="H33:I33"/>
    <mergeCell ref="C39:G39"/>
    <mergeCell ref="H34:I34"/>
    <mergeCell ref="H35:I35"/>
    <mergeCell ref="H36:I36"/>
    <mergeCell ref="H37:I37"/>
    <mergeCell ref="H38:I38"/>
    <mergeCell ref="C38:G38"/>
    <mergeCell ref="J34:M34"/>
    <mergeCell ref="A34:B34"/>
    <mergeCell ref="J38:M38"/>
    <mergeCell ref="L48:M48"/>
    <mergeCell ref="L49:M49"/>
    <mergeCell ref="L50:M50"/>
    <mergeCell ref="A3:M3"/>
    <mergeCell ref="B12:D14"/>
    <mergeCell ref="E12:G14"/>
    <mergeCell ref="H15:J16"/>
    <mergeCell ref="A36:B36"/>
    <mergeCell ref="A7:A16"/>
    <mergeCell ref="A35:B35"/>
    <mergeCell ref="K18:M18"/>
    <mergeCell ref="K19:M19"/>
    <mergeCell ref="F18:J18"/>
    <mergeCell ref="F19:J19"/>
    <mergeCell ref="J5:M5"/>
    <mergeCell ref="J33:M33"/>
    <mergeCell ref="C33:G33"/>
    <mergeCell ref="C34:G34"/>
    <mergeCell ref="C35:G35"/>
    <mergeCell ref="C36:G36"/>
    <mergeCell ref="P5:P8"/>
    <mergeCell ref="K15:M16"/>
    <mergeCell ref="H7:J9"/>
    <mergeCell ref="K7:M9"/>
    <mergeCell ref="B10:D11"/>
    <mergeCell ref="E10:G11"/>
    <mergeCell ref="H10:J11"/>
    <mergeCell ref="K10:M11"/>
    <mergeCell ref="B7:D9"/>
    <mergeCell ref="B15:D16"/>
    <mergeCell ref="O5:O8"/>
    <mergeCell ref="E7:G9"/>
    <mergeCell ref="E15:G16"/>
    <mergeCell ref="H12:J14"/>
    <mergeCell ref="K12:M14"/>
    <mergeCell ref="P9:P11"/>
    <mergeCell ref="O9:O11"/>
    <mergeCell ref="O12:O13"/>
    <mergeCell ref="P12:P13"/>
    <mergeCell ref="P14:P19"/>
    <mergeCell ref="O14:O19"/>
    <mergeCell ref="H5:I5"/>
    <mergeCell ref="H53:I53"/>
    <mergeCell ref="D41:F41"/>
    <mergeCell ref="A58:B58"/>
    <mergeCell ref="C58:E58"/>
    <mergeCell ref="H41:I41"/>
    <mergeCell ref="H44:I44"/>
    <mergeCell ref="H45:I45"/>
    <mergeCell ref="H46:I46"/>
    <mergeCell ref="H50:I50"/>
    <mergeCell ref="H51:I51"/>
    <mergeCell ref="H52:I52"/>
    <mergeCell ref="A50:C50"/>
    <mergeCell ref="A57:B57"/>
    <mergeCell ref="C57:G57"/>
    <mergeCell ref="A42:C42"/>
    <mergeCell ref="A43:C43"/>
    <mergeCell ref="D42:F42"/>
    <mergeCell ref="D43:F43"/>
    <mergeCell ref="H42:I42"/>
    <mergeCell ref="H43:I43"/>
    <mergeCell ref="A54:M56"/>
    <mergeCell ref="L52:M52"/>
    <mergeCell ref="L53:M53"/>
    <mergeCell ref="J41:K41"/>
    <mergeCell ref="O38:P41"/>
    <mergeCell ref="A53:C53"/>
    <mergeCell ref="D49:F49"/>
    <mergeCell ref="D50:F50"/>
    <mergeCell ref="D51:F51"/>
    <mergeCell ref="D52:F52"/>
    <mergeCell ref="D53:F53"/>
    <mergeCell ref="A41:C41"/>
    <mergeCell ref="A44:C44"/>
    <mergeCell ref="A49:C49"/>
    <mergeCell ref="D44:F44"/>
    <mergeCell ref="A51:C51"/>
    <mergeCell ref="A52:C52"/>
    <mergeCell ref="H47:I47"/>
    <mergeCell ref="H48:I48"/>
    <mergeCell ref="A45:C45"/>
    <mergeCell ref="A46:C46"/>
    <mergeCell ref="A47:C47"/>
    <mergeCell ref="A48:C48"/>
    <mergeCell ref="D45:F45"/>
    <mergeCell ref="D46:F46"/>
    <mergeCell ref="D47:F47"/>
    <mergeCell ref="D48:F48"/>
    <mergeCell ref="H49:I49"/>
    <mergeCell ref="O20:O21"/>
    <mergeCell ref="P20:P21"/>
    <mergeCell ref="D29:G29"/>
    <mergeCell ref="D23:G24"/>
    <mergeCell ref="D25:G26"/>
    <mergeCell ref="D27:G28"/>
    <mergeCell ref="H23:M23"/>
    <mergeCell ref="H24:M24"/>
    <mergeCell ref="H25:M25"/>
    <mergeCell ref="H26:M26"/>
    <mergeCell ref="H27:M27"/>
    <mergeCell ref="H28:M28"/>
    <mergeCell ref="A21:D21"/>
    <mergeCell ref="O33:P37"/>
    <mergeCell ref="O29:P29"/>
    <mergeCell ref="O28:P28"/>
    <mergeCell ref="A22:C22"/>
    <mergeCell ref="D22:G22"/>
    <mergeCell ref="H22:M22"/>
    <mergeCell ref="H29:M29"/>
    <mergeCell ref="H31:M32"/>
    <mergeCell ref="A31:G32"/>
    <mergeCell ref="A23:C24"/>
    <mergeCell ref="A25:C26"/>
    <mergeCell ref="A27:C28"/>
    <mergeCell ref="J35:M35"/>
    <mergeCell ref="J36:M36"/>
    <mergeCell ref="J37:M37"/>
    <mergeCell ref="C37:G37"/>
  </mergeCells>
  <phoneticPr fontId="3"/>
  <dataValidations count="3">
    <dataValidation type="list" showInputMessage="1" showErrorMessage="1" sqref="H34:I37" xr:uid="{6FB9D453-CC3E-4354-A079-B22A30A8DF6D}">
      <formula1>"0 1/2,0 1/3"</formula1>
    </dataValidation>
    <dataValidation type="list" allowBlank="1" showInputMessage="1" showErrorMessage="1" sqref="K18:M19" xr:uid="{F7371BFD-42A7-48E8-B98D-28E53FE5FE16}">
      <formula1>"該当なし,該当あり"</formula1>
    </dataValidation>
    <dataValidation type="list" allowBlank="1" showInputMessage="1" showErrorMessage="1" sqref="J5:M5" xr:uid="{1D99D7EA-9891-47B5-AC42-53E374ABFFCB}">
      <formula1>"＜単年度事業＞,複数年度事業の＜経費合計＞,複数年度事業の＜1年目＞,複数年度事業の＜2年目＞"</formula1>
    </dataValidation>
  </dataValidations>
  <printOptions horizontalCentered="1"/>
  <pageMargins left="0.59055118110236227" right="0.39370078740157483" top="0.78740157480314965" bottom="0.78740157480314965" header="0.51181102362204722" footer="0.51181102362204722"/>
  <pageSetup paperSize="9" scale="80" fitToWidth="0" orientation="portrait" r:id="rId1"/>
  <headerFooter alignWithMargins="0"/>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応募申請 様式2（1of3）</vt:lpstr>
      <vt:lpstr>様式2（2of3）（全系統の集計表)</vt:lpstr>
      <vt:lpstr>様式２（2of3）（系統ごとの集計表） </vt:lpstr>
      <vt:lpstr>様式２（2of3）（型式ごとの計算シート）</vt:lpstr>
      <vt:lpstr>様式2（別添1）</vt:lpstr>
      <vt:lpstr>様式2（別添２）</vt:lpstr>
      <vt:lpstr>様式２（3of3）A</vt:lpstr>
      <vt:lpstr>様式２（3of3）B</vt:lpstr>
      <vt:lpstr>応募申請 様式3</vt:lpstr>
      <vt:lpstr>'応募申請 様式2（1of3）'!Print_Area</vt:lpstr>
      <vt:lpstr>'応募申請 様式3'!Print_Area</vt:lpstr>
      <vt:lpstr>'様式２（2of3）（型式ごとの計算シート）'!Print_Area</vt:lpstr>
      <vt:lpstr>'様式２（2of3）（系統ごとの集計表） '!Print_Area</vt:lpstr>
      <vt:lpstr>'様式2（2of3）（全系統の集計表)'!Print_Area</vt:lpstr>
      <vt:lpstr>'様式２（3of3）A'!Print_Area</vt:lpstr>
      <vt:lpstr>'様式2（別添２）'!Print_Area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氏原 三貴</cp:lastModifiedBy>
  <cp:lastPrinted>2023-05-17T07:21:39Z</cp:lastPrinted>
  <dcterms:created xsi:type="dcterms:W3CDTF">2006-10-24T02:43:33Z</dcterms:created>
  <dcterms:modified xsi:type="dcterms:W3CDTF">2023-06-07T07:53:48Z</dcterms:modified>
</cp:coreProperties>
</file>